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2-GIRCI\Appels à Projet\Paramédical\2024\0_Documents\"/>
    </mc:Choice>
  </mc:AlternateContent>
  <bookViews>
    <workbookView xWindow="195" yWindow="15" windowWidth="11910" windowHeight="7110"/>
  </bookViews>
  <sheets>
    <sheet name="Grille Budgétaire" sheetId="8" r:id="rId1"/>
    <sheet name="Consignes" sheetId="3" r:id="rId2"/>
    <sheet name="Proposition coût vigilance" sheetId="11" r:id="rId3"/>
    <sheet name="EPS PNM" sheetId="16" r:id="rId4"/>
    <sheet name="CLCC COUT CDD" sheetId="17" r:id="rId5"/>
    <sheet name="CLCC COUT CDI" sheetId="18" r:id="rId6"/>
  </sheets>
  <definedNames>
    <definedName name="Assurance">#REF!</definedName>
    <definedName name="Assurances">#REF!</definedName>
    <definedName name="BinaireOuiNon">#REF!</definedName>
    <definedName name="Données">#REF!</definedName>
    <definedName name="Donnéess">#REF!</definedName>
    <definedName name="_xlnm.Print_Titles" localSheetId="0">'Grille Budgétaire'!$1:$1</definedName>
    <definedName name="Investigation">#REF!</definedName>
    <definedName name="Investigations">#REF!</definedName>
    <definedName name="Méthodo">#REF!</definedName>
    <definedName name="methodos">#REF!</definedName>
    <definedName name="Montage">#REF!</definedName>
    <definedName name="Montages">#REF!</definedName>
    <definedName name="PS">#REF!</definedName>
    <definedName name="PSS">#REF!</definedName>
    <definedName name="SACTES">#REF!</definedName>
    <definedName name="SBIO">#REF!</definedName>
    <definedName name="SBIOM">#REF!</definedName>
    <definedName name="SFM">#REF!</definedName>
    <definedName name="SFMS">#REF!</definedName>
    <definedName name="SIMAGE">#REF!</definedName>
    <definedName name="SINFO">#REF!</definedName>
    <definedName name="SPHARMA">#REF!</definedName>
    <definedName name="SPMM">#REF!</definedName>
    <definedName name="SSACTES">#REF!</definedName>
    <definedName name="SSBIO">#REF!</definedName>
    <definedName name="SSBIOM">#REF!</definedName>
    <definedName name="SSFM">#REF!</definedName>
    <definedName name="SSIMAGE">#REF!</definedName>
    <definedName name="SSINFO">#REF!</definedName>
    <definedName name="SSPHARMA">#REF!</definedName>
    <definedName name="SSPMM">#REF!</definedName>
    <definedName name="SSST">#REF!</definedName>
    <definedName name="SSSTM">#REF!</definedName>
    <definedName name="SST">#REF!</definedName>
    <definedName name="SSTM">#REF!</definedName>
    <definedName name="Vigilance">#REF!</definedName>
    <definedName name="Vigilances">#REF!</definedName>
    <definedName name="_xlnm.Print_Area" localSheetId="0">'Grille Budgétaire'!$A$1:$F$45</definedName>
  </definedNames>
  <calcPr calcId="162913"/>
</workbook>
</file>

<file path=xl/calcChain.xml><?xml version="1.0" encoding="utf-8"?>
<calcChain xmlns="http://schemas.openxmlformats.org/spreadsheetml/2006/main">
  <c r="J26" i="18" l="1"/>
  <c r="H26" i="18"/>
  <c r="E26" i="18"/>
  <c r="F26" i="18" s="1"/>
  <c r="G26" i="18" s="1"/>
  <c r="J25" i="18"/>
  <c r="H25" i="18"/>
  <c r="E25" i="18"/>
  <c r="F25" i="18" s="1"/>
  <c r="G25" i="18" s="1"/>
  <c r="J24" i="18"/>
  <c r="H24" i="18"/>
  <c r="E24" i="18"/>
  <c r="F24" i="18" s="1"/>
  <c r="G24" i="18" s="1"/>
  <c r="J23" i="18"/>
  <c r="H23" i="18"/>
  <c r="E23" i="18"/>
  <c r="F23" i="18" s="1"/>
  <c r="G23" i="18" s="1"/>
  <c r="J22" i="18"/>
  <c r="H22" i="18"/>
  <c r="E22" i="18"/>
  <c r="F22" i="18" s="1"/>
  <c r="G22" i="18" s="1"/>
  <c r="J21" i="18"/>
  <c r="H21" i="18"/>
  <c r="E21" i="18"/>
  <c r="F21" i="18" s="1"/>
  <c r="G21" i="18" s="1"/>
  <c r="J20" i="18"/>
  <c r="H20" i="18"/>
  <c r="E20" i="18"/>
  <c r="F20" i="18" s="1"/>
  <c r="G20" i="18" s="1"/>
  <c r="J19" i="18"/>
  <c r="H19" i="18"/>
  <c r="E19" i="18"/>
  <c r="F19" i="18" s="1"/>
  <c r="G19" i="18" s="1"/>
  <c r="J18" i="18"/>
  <c r="H18" i="18"/>
  <c r="E18" i="18"/>
  <c r="F18" i="18" s="1"/>
  <c r="G18" i="18" s="1"/>
  <c r="J17" i="18"/>
  <c r="H17" i="18"/>
  <c r="E17" i="18"/>
  <c r="F17" i="18" s="1"/>
  <c r="G17" i="18" s="1"/>
  <c r="J16" i="18"/>
  <c r="H16" i="18"/>
  <c r="E16" i="18"/>
  <c r="F16" i="18" s="1"/>
  <c r="G16" i="18" s="1"/>
  <c r="J15" i="18"/>
  <c r="H15" i="18"/>
  <c r="E15" i="18"/>
  <c r="F15" i="18" s="1"/>
  <c r="G15" i="18" s="1"/>
  <c r="L29" i="17"/>
  <c r="K29" i="17"/>
  <c r="E29" i="17"/>
  <c r="F29" i="17" s="1"/>
  <c r="G29" i="17" s="1"/>
  <c r="H29" i="17" s="1"/>
  <c r="I29" i="17" s="1"/>
  <c r="L28" i="17"/>
  <c r="K28" i="17"/>
  <c r="E28" i="17"/>
  <c r="F28" i="17" s="1"/>
  <c r="G28" i="17" s="1"/>
  <c r="L27" i="17"/>
  <c r="K27" i="17"/>
  <c r="F27" i="17"/>
  <c r="E27" i="17"/>
  <c r="L26" i="17"/>
  <c r="J26" i="17"/>
  <c r="K26" i="17" s="1"/>
  <c r="F26" i="17"/>
  <c r="E26" i="17"/>
  <c r="L25" i="17"/>
  <c r="J25" i="17"/>
  <c r="K25" i="17" s="1"/>
  <c r="F25" i="17"/>
  <c r="E25" i="17"/>
  <c r="L24" i="17"/>
  <c r="J24" i="17"/>
  <c r="K24" i="17" s="1"/>
  <c r="F24" i="17"/>
  <c r="E24" i="17"/>
  <c r="L23" i="17"/>
  <c r="J23" i="17"/>
  <c r="K23" i="17" s="1"/>
  <c r="F23" i="17"/>
  <c r="E23" i="17"/>
  <c r="L22" i="17"/>
  <c r="J22" i="17"/>
  <c r="K22" i="17" s="1"/>
  <c r="F22" i="17"/>
  <c r="E22" i="17"/>
  <c r="L21" i="17"/>
  <c r="J21" i="17"/>
  <c r="K21" i="17" s="1"/>
  <c r="F21" i="17"/>
  <c r="E21" i="17"/>
  <c r="L20" i="17"/>
  <c r="J20" i="17"/>
  <c r="K20" i="17" s="1"/>
  <c r="F20" i="17"/>
  <c r="E20" i="17"/>
  <c r="L19" i="17"/>
  <c r="J19" i="17"/>
  <c r="K19" i="17" s="1"/>
  <c r="F19" i="17"/>
  <c r="E19" i="17"/>
  <c r="L18" i="17"/>
  <c r="J18" i="17"/>
  <c r="K18" i="17" s="1"/>
  <c r="F18" i="17"/>
  <c r="E18" i="17"/>
  <c r="L17" i="17"/>
  <c r="J17" i="17"/>
  <c r="K17" i="17" s="1"/>
  <c r="F17" i="17"/>
  <c r="E17" i="17"/>
  <c r="L16" i="17"/>
  <c r="J16" i="17"/>
  <c r="K16" i="17" s="1"/>
  <c r="F16" i="17"/>
  <c r="E16" i="17"/>
  <c r="L15" i="17"/>
  <c r="J15" i="17"/>
  <c r="K15" i="17" s="1"/>
  <c r="F15" i="17"/>
  <c r="E15" i="17"/>
  <c r="G15" i="17" l="1"/>
  <c r="G16" i="17"/>
  <c r="G17" i="17"/>
  <c r="H17" i="17" s="1"/>
  <c r="I17" i="17" s="1"/>
  <c r="G18" i="17"/>
  <c r="H18" i="17" s="1"/>
  <c r="I18" i="17" s="1"/>
  <c r="G19" i="17"/>
  <c r="H19" i="17" s="1"/>
  <c r="I19" i="17" s="1"/>
  <c r="G20" i="17"/>
  <c r="H20" i="17" s="1"/>
  <c r="I20" i="17" s="1"/>
  <c r="G21" i="17"/>
  <c r="H21" i="17" s="1"/>
  <c r="I21" i="17" s="1"/>
  <c r="G22" i="17"/>
  <c r="H22" i="17" s="1"/>
  <c r="I22" i="17" s="1"/>
  <c r="G24" i="17"/>
  <c r="G25" i="17"/>
  <c r="G26" i="17"/>
  <c r="H26" i="17" s="1"/>
  <c r="I26" i="17" s="1"/>
  <c r="H16" i="17"/>
  <c r="I16" i="17" s="1"/>
  <c r="H24" i="17"/>
  <c r="I24" i="17" s="1"/>
  <c r="H25" i="17"/>
  <c r="I25" i="17" s="1"/>
  <c r="H15" i="17"/>
  <c r="I15" i="17" s="1"/>
  <c r="G23" i="17"/>
  <c r="H23" i="17" s="1"/>
  <c r="I23" i="17" s="1"/>
  <c r="G27" i="17"/>
  <c r="H27" i="17" s="1"/>
  <c r="I27" i="17" s="1"/>
  <c r="H28" i="17"/>
  <c r="I28" i="17" s="1"/>
  <c r="C40" i="16" l="1"/>
  <c r="D40" i="16" s="1"/>
  <c r="E40" i="16" s="1"/>
  <c r="C39" i="16"/>
  <c r="D39" i="16" s="1"/>
  <c r="E39" i="16" s="1"/>
  <c r="C38" i="16"/>
  <c r="D38" i="16" s="1"/>
  <c r="E38" i="16" s="1"/>
  <c r="C37" i="16"/>
  <c r="D37" i="16" s="1"/>
  <c r="E37" i="16" s="1"/>
  <c r="C36" i="16"/>
  <c r="D36" i="16" s="1"/>
  <c r="E36" i="16" s="1"/>
  <c r="C35" i="16"/>
  <c r="D35" i="16" s="1"/>
  <c r="E35" i="16" s="1"/>
  <c r="C34" i="16"/>
  <c r="D34" i="16" s="1"/>
  <c r="E34" i="16" s="1"/>
  <c r="C33" i="16"/>
  <c r="D33" i="16" s="1"/>
  <c r="E33" i="16" s="1"/>
  <c r="C32" i="16"/>
  <c r="D32" i="16" s="1"/>
  <c r="E32" i="16" s="1"/>
  <c r="C31" i="16"/>
  <c r="D31" i="16" s="1"/>
  <c r="E31" i="16" s="1"/>
  <c r="C30" i="16"/>
  <c r="D30" i="16" s="1"/>
  <c r="E30" i="16" s="1"/>
  <c r="C29" i="16"/>
  <c r="D29" i="16" s="1"/>
  <c r="E29" i="16" s="1"/>
  <c r="D28" i="16"/>
  <c r="E28" i="16" s="1"/>
  <c r="C28" i="16"/>
  <c r="C27" i="16"/>
  <c r="D27" i="16" s="1"/>
  <c r="E27" i="16" s="1"/>
  <c r="C26" i="16"/>
  <c r="D26" i="16" s="1"/>
  <c r="E26" i="16" s="1"/>
  <c r="C25" i="16"/>
  <c r="D25" i="16" s="1"/>
  <c r="E25" i="16" s="1"/>
  <c r="C24" i="16"/>
  <c r="D24" i="16" s="1"/>
  <c r="E24" i="16" s="1"/>
  <c r="C23" i="16"/>
  <c r="D23" i="16" s="1"/>
  <c r="E23" i="16" s="1"/>
  <c r="C22" i="16"/>
  <c r="D22" i="16" s="1"/>
  <c r="E22" i="16" s="1"/>
  <c r="C21" i="16"/>
  <c r="D21" i="16" s="1"/>
  <c r="E21" i="16" s="1"/>
  <c r="C20" i="16"/>
  <c r="D20" i="16" s="1"/>
  <c r="E20" i="16" s="1"/>
  <c r="C19" i="16"/>
  <c r="D19" i="16" s="1"/>
  <c r="E19" i="16" s="1"/>
  <c r="C18" i="16"/>
  <c r="D18" i="16" s="1"/>
  <c r="E18" i="16" s="1"/>
  <c r="C17" i="16"/>
  <c r="D17" i="16" s="1"/>
  <c r="E17" i="16" s="1"/>
  <c r="C16" i="16"/>
  <c r="D16" i="16" s="1"/>
  <c r="E16" i="16" s="1"/>
  <c r="C15" i="16"/>
  <c r="D15" i="16" s="1"/>
  <c r="E15" i="16" s="1"/>
  <c r="C14" i="16"/>
  <c r="D14" i="16" s="1"/>
  <c r="E14" i="16" s="1"/>
  <c r="C13" i="16"/>
  <c r="D13" i="16" s="1"/>
  <c r="E13" i="16" s="1"/>
  <c r="D12" i="16"/>
  <c r="E12" i="16" s="1"/>
  <c r="C12" i="16"/>
  <c r="C11" i="16"/>
  <c r="D11" i="16" s="1"/>
  <c r="E11" i="16" s="1"/>
  <c r="C10" i="16"/>
  <c r="D10" i="16" s="1"/>
  <c r="E10" i="16" s="1"/>
  <c r="C9" i="16"/>
  <c r="D9" i="16" s="1"/>
  <c r="E9" i="16" s="1"/>
  <c r="C8" i="16"/>
  <c r="D8" i="16" s="1"/>
  <c r="E8" i="16" s="1"/>
  <c r="C7" i="16"/>
  <c r="D7" i="16" s="1"/>
  <c r="E7" i="16" s="1"/>
  <c r="C6" i="16"/>
  <c r="D6" i="16" s="1"/>
  <c r="E6" i="16" s="1"/>
  <c r="C5" i="16"/>
  <c r="D5" i="16" s="1"/>
  <c r="E5" i="16" s="1"/>
  <c r="C4" i="16"/>
  <c r="D4" i="16" s="1"/>
  <c r="E4" i="16" s="1"/>
  <c r="F20" i="8" l="1"/>
  <c r="F12" i="8"/>
  <c r="E23" i="8" l="1"/>
  <c r="E24" i="8"/>
  <c r="E25" i="8"/>
  <c r="E26" i="8"/>
  <c r="E27" i="8"/>
  <c r="E28" i="8"/>
  <c r="E29" i="8"/>
  <c r="E30" i="8"/>
  <c r="E22" i="8"/>
  <c r="E14" i="8"/>
  <c r="E15" i="8"/>
  <c r="E16" i="8"/>
  <c r="E17" i="8"/>
  <c r="E18" i="8"/>
  <c r="E19" i="8"/>
  <c r="E8" i="8"/>
  <c r="E9" i="8"/>
  <c r="E10" i="8"/>
  <c r="E11" i="8"/>
  <c r="E7" i="8"/>
  <c r="E12" i="8" l="1"/>
  <c r="E31" i="8"/>
  <c r="E34" i="8"/>
  <c r="E35" i="8"/>
  <c r="E33" i="8"/>
  <c r="E36" i="8" l="1"/>
  <c r="F39" i="8"/>
  <c r="E39" i="8"/>
  <c r="F36" i="8" l="1"/>
  <c r="E20" i="8" l="1"/>
  <c r="E40" i="8" l="1"/>
  <c r="F31" i="8"/>
  <c r="F40" i="8" s="1"/>
</calcChain>
</file>

<file path=xl/comments1.xml><?xml version="1.0" encoding="utf-8"?>
<comments xmlns="http://schemas.openxmlformats.org/spreadsheetml/2006/main">
  <authors>
    <author>dona1806700</author>
    <author>MICHON, Martine</author>
  </authors>
  <commentList>
    <comment ref="B4" authorId="0" shapeId="0">
      <text>
        <r>
          <rPr>
            <sz val="8"/>
            <color indexed="81"/>
            <rFont val="Tahoma"/>
            <family val="2"/>
          </rPr>
          <t xml:space="preserve">
préciser le poste, les missions et le temps affecté pour la réalisation  du projet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 xml:space="preserve">
Pour les personnels à statut hospitalo-universitaire, seule la partie hospitalière est éligible</t>
        </r>
      </text>
    </comment>
    <comment ref="A9" authorId="0" shapeId="0">
      <text>
        <r>
          <rPr>
            <sz val="8"/>
            <color indexed="81"/>
            <rFont val="Tahoma"/>
            <family val="2"/>
          </rPr>
          <t>Les doctorants ne sont pas éligibles. Sont pris en charge les personnels liés à l'investigation : TEC, IRC…la gestion de données (data…)</t>
        </r>
      </text>
    </comment>
    <comment ref="A10" authorId="0" shapeId="0">
      <text>
        <r>
          <rPr>
            <sz val="8"/>
            <color indexed="81"/>
            <rFont val="Tahoma"/>
            <family val="2"/>
          </rPr>
          <t xml:space="preserve">
identifiés par la mission  liée à la réalisation du projet  et non par leur grade ou statut.
</t>
        </r>
      </text>
    </comment>
    <comment ref="A13" authorId="0" shapeId="0">
      <text>
        <r>
          <rPr>
            <sz val="8"/>
            <color indexed="81"/>
            <rFont val="Tahoma"/>
            <family val="2"/>
          </rPr>
          <t xml:space="preserve">
tout justifier dans la colonne détail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>Ne donnant pas lieu à amortissement et plafonné à 800€ HT</t>
        </r>
      </text>
    </comment>
    <comment ref="A16" authorId="0" shapeId="0">
      <text>
        <r>
          <rPr>
            <sz val="8"/>
            <color indexed="81"/>
            <rFont val="Tahoma"/>
            <family val="2"/>
          </rPr>
          <t xml:space="preserve">
Ne donnant pas lieu à amortissement et plafonné à 800€ HT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prestations pharmaceutiques sous traitées, biologiques sous traités si non réalisables au sein de l'établissement</t>
        </r>
      </text>
    </comment>
    <comment ref="A23" authorId="0" shapeId="0">
      <text>
        <r>
          <rPr>
            <sz val="8"/>
            <color indexed="81"/>
            <rFont val="Tahoma"/>
            <family val="2"/>
          </rPr>
          <t xml:space="preserve">
Limité à 1000€  pour les frais de congrès 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MICHON, Martine:</t>
        </r>
        <r>
          <rPr>
            <sz val="9"/>
            <color indexed="81"/>
            <rFont val="Tahoma"/>
            <family val="2"/>
          </rPr>
          <t xml:space="preserve">
Le recueil et la gestion des données doivent nécessairement être gérées par l'outil instituionnel Clinsight. 
Un devis doit être demandé auprès de la cellule Datamanagement de l'institution : Céline Giraud - Evelyne Decullier</t>
        </r>
      </text>
    </comment>
  </commentList>
</comments>
</file>

<file path=xl/comments2.xml><?xml version="1.0" encoding="utf-8"?>
<comments xmlns="http://schemas.openxmlformats.org/spreadsheetml/2006/main">
  <authors>
    <author>REBUS Roselyne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>REBUS Roselyne:</t>
        </r>
        <r>
          <rPr>
            <sz val="9"/>
            <color indexed="81"/>
            <rFont val="Tahoma"/>
            <family val="2"/>
          </rPr>
          <t xml:space="preserve">
Salaire précarité incluse</t>
        </r>
      </text>
    </comment>
    <comment ref="J28" authorId="0" shapeId="0">
      <text>
        <r>
          <rPr>
            <b/>
            <sz val="9"/>
            <color indexed="81"/>
            <rFont val="Tahoma"/>
            <charset val="1"/>
          </rPr>
          <t>REBUS Roselyne:</t>
        </r>
        <r>
          <rPr>
            <sz val="9"/>
            <color indexed="81"/>
            <rFont val="Tahoma"/>
            <charset val="1"/>
          </rPr>
          <t xml:space="preserve">
Salaire précarité incluse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</rPr>
          <t>REBUS Roselyne:</t>
        </r>
        <r>
          <rPr>
            <sz val="9"/>
            <color indexed="81"/>
            <rFont val="Tahoma"/>
            <family val="2"/>
          </rPr>
          <t xml:space="preserve">
salaire précarité incluse</t>
        </r>
      </text>
    </comment>
  </commentList>
</comments>
</file>

<file path=xl/sharedStrings.xml><?xml version="1.0" encoding="utf-8"?>
<sst xmlns="http://schemas.openxmlformats.org/spreadsheetml/2006/main" count="238" uniqueCount="172">
  <si>
    <t>NATURE DE LA DEPENSE</t>
  </si>
  <si>
    <t xml:space="preserve">Personnel non médical </t>
  </si>
  <si>
    <t>Sous-total (1)</t>
  </si>
  <si>
    <t>Sous-total (2)</t>
  </si>
  <si>
    <t>Sous-total (3)</t>
  </si>
  <si>
    <t>DETAIL</t>
  </si>
  <si>
    <t>Personnel médical</t>
  </si>
  <si>
    <t>Autres dépenses</t>
  </si>
  <si>
    <t xml:space="preserve">Nom de l'investigateur principal : 
</t>
  </si>
  <si>
    <t>CEC</t>
  </si>
  <si>
    <t>IADE IBODE</t>
  </si>
  <si>
    <t>Ingénieur économiste</t>
  </si>
  <si>
    <t>Kinésithérapeute</t>
  </si>
  <si>
    <t>Manipulateur électroradiologie</t>
  </si>
  <si>
    <t>Orthophoniste</t>
  </si>
  <si>
    <t>Psychologue</t>
  </si>
  <si>
    <t>Qualiticien</t>
  </si>
  <si>
    <t>Sociologue</t>
  </si>
  <si>
    <t>Technicien de laboratoire</t>
  </si>
  <si>
    <t>DEPENSES MEDICALES pour les besoins du projet</t>
  </si>
  <si>
    <t>Coût unitaire en € 
(en TTC)</t>
  </si>
  <si>
    <t>DEPENSES HOTELIERES ET GENERALES pour les besoins du projet</t>
  </si>
  <si>
    <t>Surcoûts d'achat de petit matériel médical (sondes, seringues…)</t>
  </si>
  <si>
    <t xml:space="preserve">Quantité nécessaire pour le projet </t>
  </si>
  <si>
    <t>Indemnités versées aux participants au projet (patients / volontaires)</t>
  </si>
  <si>
    <t>Surcoûts liés à la maintenance et réparation pour les besoins du projet</t>
  </si>
  <si>
    <t>Surcoûts liés à la location ou crédit bail de matériel non médical</t>
  </si>
  <si>
    <t>Papeterie (reprographie des cahiers d’observations…), fourniture, documentation</t>
  </si>
  <si>
    <t>Surcoûts  de sous-traitance et Services extérieurs pour les besoins du projet</t>
  </si>
  <si>
    <t>Surcoûts liés aux frais de publications, et valorisation des résultats (congrès, posters..)</t>
  </si>
  <si>
    <r>
      <t xml:space="preserve">Surcoûts de réactifs  ou consommables supplémentaires </t>
    </r>
    <r>
      <rPr>
        <b/>
        <sz val="10"/>
        <rFont val="Arial"/>
        <family val="2"/>
      </rPr>
      <t xml:space="preserve">non inclus dans l'acte inscrit à la nomenclature </t>
    </r>
    <r>
      <rPr>
        <sz val="10"/>
        <rFont val="Arial"/>
        <family val="2"/>
      </rPr>
      <t>pour les besoins de la recherche</t>
    </r>
  </si>
  <si>
    <r>
      <t>Surcoûts de Sous-traitance extérieures à</t>
    </r>
    <r>
      <rPr>
        <b/>
        <sz val="10"/>
        <color indexed="8"/>
        <rFont val="Arial"/>
        <family val="2"/>
      </rPr>
      <t xml:space="preserve"> caractère médical </t>
    </r>
  </si>
  <si>
    <t>Remboursement des frais de déplacements des participants au projet</t>
  </si>
  <si>
    <t>Précisez  ETP/ mission</t>
  </si>
  <si>
    <t>examens selon la nomenclature de référence</t>
  </si>
  <si>
    <t>Dépenses en personnel</t>
  </si>
  <si>
    <t xml:space="preserve">méthodologiste, biostatisticien en charge du traitement des données (biostat, data…) </t>
  </si>
  <si>
    <t>Surcoûts liés à la location ou crédit bail de matériel médical</t>
  </si>
  <si>
    <t>Obtenu : à préciser</t>
  </si>
  <si>
    <t>En attente : à préciser</t>
  </si>
  <si>
    <t>Autre : à préciser</t>
  </si>
  <si>
    <t>Autre(s) recettes  assurant éventuellement le co-financement du projet</t>
  </si>
  <si>
    <t>Nom du ou des organismes financeurs :</t>
  </si>
  <si>
    <r>
      <t xml:space="preserve">DEPENSES DE PERSONNEL dédié à l'investigation, </t>
    </r>
    <r>
      <rPr>
        <b/>
        <sz val="10"/>
        <color rgb="FFFF0000"/>
        <rFont val="Arial"/>
        <family val="2"/>
      </rPr>
      <t>HORS PROMOTION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(personnel permanent/titulaire ou non permanent sous contrat CDD ou récruté spécifiquement pour le projet )</t>
    </r>
  </si>
  <si>
    <t>Précisez ETP /durée /mission</t>
  </si>
  <si>
    <t xml:space="preserve"> (ex:  0,2 ETP pdt 2 ans)</t>
  </si>
  <si>
    <t>BUDGET TOTAL</t>
  </si>
  <si>
    <t xml:space="preserve">Acronyme PROJET </t>
  </si>
  <si>
    <t>mois</t>
  </si>
  <si>
    <t>jour</t>
  </si>
  <si>
    <t>heure</t>
  </si>
  <si>
    <t>Adjoint administratif</t>
  </si>
  <si>
    <t>Data Manager</t>
  </si>
  <si>
    <t>Diététicien</t>
  </si>
  <si>
    <t>Ingénieur bioinformaticien</t>
  </si>
  <si>
    <t>Psychomotricien</t>
  </si>
  <si>
    <t>Radiophysicien</t>
  </si>
  <si>
    <t>Sage-femme</t>
  </si>
  <si>
    <t>Secrétariat/ secrétariat médical</t>
  </si>
  <si>
    <t>TEC (Investigation)</t>
  </si>
  <si>
    <t>Les coûts sont sur la base de :</t>
  </si>
  <si>
    <t>coûts horaires sur la base de 7h30/jour</t>
  </si>
  <si>
    <t>couts mensuels = année/12</t>
  </si>
  <si>
    <t>coût hebdomadaire = 37,5 heures</t>
  </si>
  <si>
    <t>1 vacation = 3,5 h</t>
  </si>
  <si>
    <t>Frais de promotion</t>
  </si>
  <si>
    <t>Assurance</t>
  </si>
  <si>
    <t>Vigilance</t>
  </si>
  <si>
    <t>Sous-Total (4)</t>
  </si>
  <si>
    <t>Surcoûts liés aux frais de publications, et valorisation des résultats (congrès, posters..) plafonné à 1000€ pour les congrès</t>
  </si>
  <si>
    <t>réactifs de laboratoires</t>
  </si>
  <si>
    <t>Levée d'insu</t>
  </si>
  <si>
    <t>Gestion des données</t>
  </si>
  <si>
    <t>Datamanagement</t>
  </si>
  <si>
    <t>TOTAL (1)+(2)+(3)+(4)</t>
  </si>
  <si>
    <t>ARC  service</t>
  </si>
  <si>
    <t>Dépenses Pharmaceutiques</t>
  </si>
  <si>
    <t>Type de dépense</t>
  </si>
  <si>
    <t>Montant</t>
  </si>
  <si>
    <t>Autres dépenses (autres frais de missions justifiés, unités support CRB..…)</t>
  </si>
  <si>
    <t>Un devis doit être demandé auprès du datamanager référent de votre établissement promoteur</t>
  </si>
  <si>
    <t>Dépenses éligibles :</t>
  </si>
  <si>
    <t xml:space="preserve">Personnel lié à l’investigation,  </t>
  </si>
  <si>
    <t>Dépenses médicales pour les besoins du projet</t>
  </si>
  <si>
    <t>Dépenses hôtelières et générales  pour les besoins du projet</t>
  </si>
  <si>
    <t>Un devis doit être demandé auprès de la Pharmacie de votre établissement ou groupement hospitalier le cas échéant</t>
  </si>
  <si>
    <t>Surcoûts d'équipement biomédical pour les besoins du projet</t>
  </si>
  <si>
    <t>Frais de promotion  (ARC moniteur, assurance, vigilance), contacter impérativement votre contact GIRCI pour évaluation des coûts de promotion</t>
  </si>
  <si>
    <t>Type d’étude</t>
  </si>
  <si>
    <t>DM</t>
  </si>
  <si>
    <t>3.5 %</t>
  </si>
  <si>
    <t>HPS</t>
  </si>
  <si>
    <t>2.5 %</t>
  </si>
  <si>
    <t>Ingénieur de recherche</t>
  </si>
  <si>
    <t xml:space="preserve">% du budget global de l’étude soustrait du montant  du DM </t>
  </si>
  <si>
    <t>Frais de gestion, à supprimer ou non en fonction de la politique de l'établissement</t>
  </si>
  <si>
    <t>Etablissement promoteur :</t>
  </si>
  <si>
    <t xml:space="preserve">Aide soignante </t>
  </si>
  <si>
    <t xml:space="preserve">ARC de monitoring (promotion) </t>
  </si>
  <si>
    <t xml:space="preserve">Bio-statisticien </t>
  </si>
  <si>
    <t xml:space="preserve">Cadre infirmier </t>
  </si>
  <si>
    <t>Infirmier Recherche Clinique - IDE</t>
  </si>
  <si>
    <t xml:space="preserve">Orthoptiste </t>
  </si>
  <si>
    <t>Préparateur pharmaci</t>
  </si>
  <si>
    <t>194 jours travaillés/an en moyenne (28 jours de congé + 15 j de RTT+ 15j pour les formations et les réunions de service et</t>
  </si>
  <si>
    <t>autres actions non consacrées à des projets de recherche particuliers). (en couts, j=ETP/194)</t>
  </si>
  <si>
    <t xml:space="preserve"> Pour passer d'un nombre de jour à un nombre d'ETP : diviser par 194</t>
  </si>
  <si>
    <t>1 mois.personne correspond à 1/12 d'ETP (pr passer de mois.personne à ETP, divisee par 12) ;</t>
  </si>
  <si>
    <t xml:space="preserve"> 1 ETP est donc égal à 12 mois.personne (pr passer de l'ETP à mois.personne, multiplier par 12)</t>
  </si>
  <si>
    <t>Mois.personne : calculer la charge en jours pour toute l'étude, puis convertir en mois.personne en multipliant par 0,0618 (12</t>
  </si>
  <si>
    <t>mois/194 j). A partir d'une charge en heure : multiplier par 0,0082474 pour convertir en mois.personne</t>
  </si>
  <si>
    <t xml:space="preserve">EMPLOI </t>
  </si>
  <si>
    <t>REGIME HORAIRE</t>
  </si>
  <si>
    <t>Position</t>
  </si>
  <si>
    <t xml:space="preserve">RMAG </t>
  </si>
  <si>
    <t>Précarité</t>
  </si>
  <si>
    <t>Congés</t>
  </si>
  <si>
    <t>Charges patronales</t>
  </si>
  <si>
    <t>Coût TCC annuel</t>
  </si>
  <si>
    <t>Coût TCC mensuel</t>
  </si>
  <si>
    <t>Salaire brut mensuel</t>
  </si>
  <si>
    <t xml:space="preserve">Salaire net environ </t>
  </si>
  <si>
    <t xml:space="preserve">Coût TCC pour une heure </t>
  </si>
  <si>
    <t>SECRETAIRE</t>
  </si>
  <si>
    <t>1574 H</t>
  </si>
  <si>
    <t>3D</t>
  </si>
  <si>
    <t>ANIMALIER</t>
  </si>
  <si>
    <t>1575 H</t>
  </si>
  <si>
    <t>TRC</t>
  </si>
  <si>
    <t>3E</t>
  </si>
  <si>
    <t>ASSISTANTE DE GESTION</t>
  </si>
  <si>
    <t>4E</t>
  </si>
  <si>
    <t>TECHNICIEN DE LABO</t>
  </si>
  <si>
    <t>4F</t>
  </si>
  <si>
    <t>4G</t>
  </si>
  <si>
    <t>5H</t>
  </si>
  <si>
    <t>CADRE 1</t>
  </si>
  <si>
    <t>F.JOUR</t>
  </si>
  <si>
    <t>6I</t>
  </si>
  <si>
    <t>CADRE 2</t>
  </si>
  <si>
    <t>6J</t>
  </si>
  <si>
    <t>DOCTORANT</t>
  </si>
  <si>
    <t xml:space="preserve">Les colonnes (salaire brut, salaire net) ont été rajoutées pour que lors de l'embauche, vous puissiez donner aux candidats les éléments de rémunérations. </t>
  </si>
  <si>
    <t>Pour les Chercheurs assitants et les Doctorants, il est indiqué dans ces colonnes, les salaires perçus mensuellement précarité incluse</t>
  </si>
  <si>
    <r>
      <rPr>
        <b/>
        <sz val="11"/>
        <color theme="3" tint="0.39997558519241921"/>
        <rFont val="Calibri"/>
        <family val="2"/>
        <scheme val="minor"/>
      </rPr>
      <t xml:space="preserve">PRINCIPALAT </t>
    </r>
    <r>
      <rPr>
        <b/>
        <sz val="11"/>
        <rFont val="Calibri"/>
        <family val="2"/>
        <scheme val="minor"/>
      </rPr>
      <t>(</t>
    </r>
    <r>
      <rPr>
        <b/>
        <i/>
        <sz val="9"/>
        <rFont val="Calibri"/>
        <family val="2"/>
        <scheme val="minor"/>
      </rPr>
      <t>ex : Coordonnateur platef., ARC  CONFIRME</t>
    </r>
    <r>
      <rPr>
        <b/>
        <sz val="11"/>
        <rFont val="Calibri"/>
        <family val="2"/>
        <scheme val="minor"/>
      </rPr>
      <t>)</t>
    </r>
  </si>
  <si>
    <r>
      <rPr>
        <b/>
        <sz val="11"/>
        <color theme="3" tint="0.39997558519241921"/>
        <rFont val="Calibri"/>
        <family val="2"/>
        <scheme val="minor"/>
      </rPr>
      <t>CHERCHEUR ASSITANT</t>
    </r>
    <r>
      <rPr>
        <b/>
        <sz val="11"/>
        <rFont val="Calibri"/>
        <family val="2"/>
        <scheme val="minor"/>
      </rPr>
      <t xml:space="preserve"> (post doc) 1er échelon</t>
    </r>
    <r>
      <rPr>
        <b/>
        <sz val="11"/>
        <color rgb="FFFF0000"/>
        <rFont val="Wingdings"/>
        <charset val="2"/>
      </rPr>
      <t>¬</t>
    </r>
  </si>
  <si>
    <r>
      <rPr>
        <b/>
        <sz val="11"/>
        <color theme="3" tint="0.39997558519241921"/>
        <rFont val="Calibri"/>
        <family val="2"/>
        <scheme val="minor"/>
      </rPr>
      <t>CHERCHEUR ASSITANT</t>
    </r>
    <r>
      <rPr>
        <b/>
        <sz val="11"/>
        <rFont val="Calibri"/>
        <family val="2"/>
        <scheme val="minor"/>
      </rPr>
      <t xml:space="preserve"> (post doc) 2ème échelon</t>
    </r>
    <r>
      <rPr>
        <b/>
        <sz val="11"/>
        <color rgb="FFFF0000"/>
        <rFont val="Wingdings"/>
        <charset val="2"/>
      </rPr>
      <t>¬</t>
    </r>
  </si>
  <si>
    <r>
      <rPr>
        <b/>
        <u/>
        <sz val="10"/>
        <color theme="3" tint="0.39997558519241921"/>
        <rFont val="Arial"/>
        <family val="2"/>
      </rPr>
      <t>INFO COMPLEMENTAIRE</t>
    </r>
    <r>
      <rPr>
        <b/>
        <sz val="10"/>
        <color theme="3" tint="0.39997558519241921"/>
        <rFont val="Arial"/>
        <family val="2"/>
      </rPr>
      <t xml:space="preserve">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Il y a une </t>
    </r>
    <r>
      <rPr>
        <sz val="10"/>
        <rFont val="Arial"/>
      </rPr>
      <t xml:space="preserve">mutuelle obligatoire pour </t>
    </r>
    <r>
      <rPr>
        <b/>
        <sz val="10"/>
        <rFont val="Arial"/>
        <family val="2"/>
      </rPr>
      <t>TOUS</t>
    </r>
    <r>
      <rPr>
        <sz val="10"/>
        <rFont val="Arial"/>
      </rPr>
      <t xml:space="preserve"> quelque soit la nature du contrat et le temps d'activité </t>
    </r>
    <r>
      <rPr>
        <b/>
        <sz val="11"/>
        <color theme="3" tint="0.39997558519241921"/>
        <rFont val="Calibri"/>
        <family val="2"/>
        <scheme val="minor"/>
      </rPr>
      <t xml:space="preserve">(COUT : 52 euros/mois) </t>
    </r>
  </si>
  <si>
    <r>
      <rPr>
        <sz val="11"/>
        <color rgb="FFFF0000"/>
        <rFont val="Wingdings"/>
        <charset val="2"/>
      </rPr>
      <t>¬</t>
    </r>
    <r>
      <rPr>
        <sz val="11"/>
        <color rgb="FFFF0000"/>
        <rFont val="Calibri"/>
        <family val="2"/>
      </rPr>
      <t xml:space="preserve"> </t>
    </r>
    <r>
      <rPr>
        <sz val="11"/>
        <color theme="1"/>
        <rFont val="Calibri"/>
        <family val="2"/>
      </rPr>
      <t>Pour le 2e echelon des Chercheurs (veuillez me consulter car rémunération pour certains profils)</t>
    </r>
  </si>
  <si>
    <t>revalorisation 2022</t>
  </si>
  <si>
    <t>Assistant dentaire</t>
  </si>
  <si>
    <t>Auxililaire de puericulture</t>
  </si>
  <si>
    <t>Audiométriste</t>
  </si>
  <si>
    <t>Audioprothésite</t>
  </si>
  <si>
    <t>Biologiste</t>
  </si>
  <si>
    <t xml:space="preserve">Chef de projets </t>
  </si>
  <si>
    <t>Ergothérapeute</t>
  </si>
  <si>
    <t>Juriste</t>
  </si>
  <si>
    <t>Puericultrice</t>
  </si>
  <si>
    <t>Direction des Ressources Humaines</t>
  </si>
  <si>
    <t>COUT SALARIAL DES DIFFERENTS EMPLOIS APPLICABLE AU 1ER JANVIER 2022</t>
  </si>
  <si>
    <r>
      <rPr>
        <b/>
        <sz val="11"/>
        <color theme="3" tint="0.39997558519241921"/>
        <rFont val="Calibri"/>
        <family val="2"/>
        <scheme val="minor"/>
      </rPr>
      <t>TECHNICIEN QUALIFIE</t>
    </r>
    <r>
      <rPr>
        <b/>
        <sz val="11"/>
        <rFont val="Calibri"/>
        <family val="2"/>
        <scheme val="minor"/>
      </rPr>
      <t xml:space="preserve"> (</t>
    </r>
    <r>
      <rPr>
        <b/>
        <i/>
        <sz val="9"/>
        <rFont val="Calibri"/>
        <family val="2"/>
        <scheme val="minor"/>
      </rPr>
      <t>ex : ARC</t>
    </r>
    <r>
      <rPr>
        <b/>
        <sz val="11"/>
        <rFont val="Calibri"/>
        <family val="2"/>
        <scheme val="minor"/>
      </rPr>
      <t>)</t>
    </r>
  </si>
  <si>
    <r>
      <rPr>
        <b/>
        <sz val="11"/>
        <color theme="3" tint="0.39997558519241921"/>
        <rFont val="Calibri"/>
        <family val="2"/>
        <scheme val="minor"/>
      </rPr>
      <t>TECHNICIEN QUALIFIE</t>
    </r>
    <r>
      <rPr>
        <b/>
        <sz val="11"/>
        <rFont val="Calibri"/>
        <family val="2"/>
        <scheme val="minor"/>
      </rPr>
      <t xml:space="preserve"> (</t>
    </r>
    <r>
      <rPr>
        <b/>
        <i/>
        <sz val="9"/>
        <rFont val="Calibri"/>
        <family val="2"/>
        <scheme val="minor"/>
      </rPr>
      <t>ex :  ASSISTANT INGENIEUR</t>
    </r>
    <r>
      <rPr>
        <b/>
        <sz val="11"/>
        <rFont val="Calibri"/>
        <family val="2"/>
        <scheme val="minor"/>
      </rPr>
      <t>)</t>
    </r>
  </si>
  <si>
    <r>
      <rPr>
        <b/>
        <sz val="11"/>
        <color theme="3" tint="0.39997558519241921"/>
        <rFont val="Calibri"/>
        <family val="2"/>
        <scheme val="minor"/>
      </rPr>
      <t>TECHNICIEN HT QUALIFIE</t>
    </r>
    <r>
      <rPr>
        <b/>
        <sz val="11"/>
        <rFont val="Calibri"/>
        <family val="2"/>
        <scheme val="minor"/>
      </rPr>
      <t xml:space="preserve">  (</t>
    </r>
    <r>
      <rPr>
        <b/>
        <i/>
        <sz val="9"/>
        <rFont val="Calibri"/>
        <family val="2"/>
        <scheme val="minor"/>
      </rPr>
      <t>ex : ARC SENIOR, BIOSTATISTICIEN</t>
    </r>
    <r>
      <rPr>
        <b/>
        <sz val="11"/>
        <rFont val="Calibri"/>
        <family val="2"/>
        <scheme val="minor"/>
      </rPr>
      <t>)</t>
    </r>
  </si>
  <si>
    <r>
      <rPr>
        <b/>
        <sz val="11"/>
        <color theme="3" tint="0.39997558519241921"/>
        <rFont val="Calibri"/>
        <family val="2"/>
        <scheme val="minor"/>
      </rPr>
      <t>TECHNICIEN HT QUALIFIE</t>
    </r>
    <r>
      <rPr>
        <b/>
        <sz val="11"/>
        <rFont val="Calibri"/>
        <family val="2"/>
        <scheme val="minor"/>
      </rPr>
      <t xml:space="preserve">  (</t>
    </r>
    <r>
      <rPr>
        <b/>
        <i/>
        <sz val="9"/>
        <rFont val="Calibri"/>
        <family val="2"/>
        <scheme val="minor"/>
      </rPr>
      <t>ex : INGENIEUR D'ETUDES</t>
    </r>
    <r>
      <rPr>
        <b/>
        <sz val="11"/>
        <rFont val="Calibri"/>
        <family val="2"/>
        <scheme val="minor"/>
      </rPr>
      <t>)</t>
    </r>
  </si>
  <si>
    <t>catégorie de personnel</t>
  </si>
  <si>
    <t>BUDGET demandé au titre de l'AAP</t>
  </si>
  <si>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Coût vigilance : Modèle simplifié pour AAP GIRCI AURA</t>
    </r>
  </si>
  <si>
    <t xml:space="preserve">Statut </t>
  </si>
  <si>
    <t>ARC moniteur</t>
  </si>
  <si>
    <r>
      <rPr>
        <b/>
        <sz val="12"/>
        <color theme="7" tint="-0.499984740745262"/>
        <rFont val="Arial"/>
        <family val="2"/>
      </rPr>
      <t xml:space="preserve">APPEL A PROJETS PARAMEDICAL/MAIEUTIQUE GIRCI AuRA 2024 </t>
    </r>
    <r>
      <rPr>
        <b/>
        <sz val="10"/>
        <color theme="7" tint="-0.499984740745262"/>
        <rFont val="Arial"/>
        <family val="2"/>
      </rPr>
      <t>-</t>
    </r>
    <r>
      <rPr>
        <b/>
        <sz val="10"/>
        <color indexed="11"/>
        <rFont val="Arial"/>
        <family val="2"/>
      </rPr>
      <t xml:space="preserve"> </t>
    </r>
    <r>
      <rPr>
        <b/>
        <sz val="10"/>
        <rFont val="Arial"/>
        <family val="2"/>
      </rPr>
      <t>Détail de la demande financière</t>
    </r>
  </si>
  <si>
    <t xml:space="preserve">Nom du porteur paramédical/Maïeutique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</si>
</sst>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7" tint="-0.499984740745262"/>
      <name val="Arial"/>
      <family val="2"/>
    </font>
    <font>
      <b/>
      <sz val="12"/>
      <color theme="7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rgb="FFFF0000"/>
      <name val="Wingdings"/>
      <charset val="2"/>
    </font>
    <font>
      <b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u/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theme="1"/>
      <name val="Calibri"/>
      <family val="2"/>
      <charset val="2"/>
    </font>
    <font>
      <sz val="11"/>
      <color rgb="FFFF0000"/>
      <name val="Wingdings"/>
      <charset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rgb="FFCC3399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5" fillId="0" borderId="5" xfId="0" applyFont="1" applyBorder="1"/>
    <xf numFmtId="0" fontId="5" fillId="0" borderId="2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/>
    <xf numFmtId="0" fontId="0" fillId="0" borderId="7" xfId="0" applyBorder="1"/>
    <xf numFmtId="0" fontId="13" fillId="0" borderId="5" xfId="0" applyFont="1" applyBorder="1" applyAlignment="1">
      <alignment horizontal="right"/>
    </xf>
    <xf numFmtId="0" fontId="0" fillId="0" borderId="8" xfId="0" applyBorder="1"/>
    <xf numFmtId="0" fontId="5" fillId="0" borderId="8" xfId="0" applyFont="1" applyBorder="1"/>
    <xf numFmtId="0" fontId="0" fillId="0" borderId="9" xfId="0" applyBorder="1"/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3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2" xfId="0" applyFont="1" applyBorder="1"/>
    <xf numFmtId="0" fontId="17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/>
    <xf numFmtId="0" fontId="13" fillId="0" borderId="5" xfId="0" applyFont="1" applyBorder="1"/>
    <xf numFmtId="0" fontId="7" fillId="4" borderId="2" xfId="0" applyFont="1" applyFill="1" applyBorder="1"/>
    <xf numFmtId="0" fontId="7" fillId="4" borderId="5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7" fillId="4" borderId="6" xfId="0" applyFont="1" applyFill="1" applyBorder="1"/>
    <xf numFmtId="0" fontId="7" fillId="4" borderId="4" xfId="0" applyFont="1" applyFill="1" applyBorder="1"/>
    <xf numFmtId="3" fontId="18" fillId="5" borderId="1" xfId="1" applyNumberFormat="1" applyFont="1" applyFill="1" applyBorder="1"/>
    <xf numFmtId="0" fontId="8" fillId="4" borderId="2" xfId="0" applyFont="1" applyFill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6" xfId="0" applyFont="1" applyFill="1" applyBorder="1"/>
    <xf numFmtId="165" fontId="8" fillId="4" borderId="17" xfId="0" applyNumberFormat="1" applyFont="1" applyFill="1" applyBorder="1"/>
    <xf numFmtId="165" fontId="8" fillId="6" borderId="17" xfId="0" applyNumberFormat="1" applyFont="1" applyFill="1" applyBorder="1"/>
    <xf numFmtId="0" fontId="3" fillId="0" borderId="5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25" fillId="0" borderId="0" xfId="0" applyFont="1"/>
    <xf numFmtId="0" fontId="26" fillId="7" borderId="21" xfId="0" applyFont="1" applyFill="1" applyBorder="1" applyAlignment="1">
      <alignment horizontal="justify" vertical="center" wrapText="1"/>
    </xf>
    <xf numFmtId="0" fontId="26" fillId="8" borderId="21" xfId="0" applyFont="1" applyFill="1" applyBorder="1" applyAlignment="1">
      <alignment horizontal="justify" vertical="center" wrapText="1"/>
    </xf>
    <xf numFmtId="0" fontId="26" fillId="8" borderId="22" xfId="0" applyFont="1" applyFill="1" applyBorder="1" applyAlignment="1">
      <alignment horizontal="justify" vertical="center" wrapText="1"/>
    </xf>
    <xf numFmtId="0" fontId="26" fillId="7" borderId="22" xfId="0" applyFont="1" applyFill="1" applyBorder="1" applyAlignment="1">
      <alignment horizontal="justify" vertical="center" wrapText="1"/>
    </xf>
    <xf numFmtId="0" fontId="26" fillId="11" borderId="19" xfId="0" applyFont="1" applyFill="1" applyBorder="1" applyAlignment="1">
      <alignment horizontal="justify" vertical="center" wrapText="1"/>
    </xf>
    <xf numFmtId="0" fontId="26" fillId="11" borderId="20" xfId="0" applyFont="1" applyFill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4"/>
    <xf numFmtId="44" fontId="1" fillId="0" borderId="0" xfId="5" applyFont="1"/>
    <xf numFmtId="44" fontId="1" fillId="0" borderId="0" xfId="4" applyNumberFormat="1"/>
    <xf numFmtId="44" fontId="1" fillId="0" borderId="0" xfId="5" applyNumberFormat="1" applyFont="1"/>
    <xf numFmtId="44" fontId="44" fillId="0" borderId="0" xfId="5" applyNumberFormat="1" applyFont="1"/>
    <xf numFmtId="0" fontId="13" fillId="0" borderId="0" xfId="4" applyFont="1"/>
    <xf numFmtId="0" fontId="1" fillId="0" borderId="0" xfId="4" applyAlignment="1">
      <alignment horizontal="center" vertical="center"/>
    </xf>
    <xf numFmtId="1" fontId="1" fillId="0" borderId="0" xfId="4" applyNumberFormat="1" applyAlignment="1">
      <alignment horizontal="center" vertical="center"/>
    </xf>
    <xf numFmtId="1" fontId="1" fillId="0" borderId="0" xfId="4" applyNumberFormat="1"/>
    <xf numFmtId="0" fontId="45" fillId="0" borderId="0" xfId="4" applyFont="1" applyAlignment="1">
      <alignment vertical="center"/>
    </xf>
    <xf numFmtId="1" fontId="29" fillId="0" borderId="0" xfId="4" applyNumberFormat="1" applyFont="1"/>
    <xf numFmtId="1" fontId="19" fillId="0" borderId="0" xfId="4" applyNumberFormat="1" applyFont="1" applyAlignment="1">
      <alignment horizontal="center" vertical="center"/>
    </xf>
    <xf numFmtId="0" fontId="30" fillId="12" borderId="1" xfId="4" applyFont="1" applyFill="1" applyBorder="1" applyAlignment="1">
      <alignment horizontal="center" vertical="center" wrapText="1"/>
    </xf>
    <xf numFmtId="1" fontId="30" fillId="12" borderId="1" xfId="4" applyNumberFormat="1" applyFont="1" applyFill="1" applyBorder="1" applyAlignment="1">
      <alignment horizontal="center" vertical="center" wrapText="1"/>
    </xf>
    <xf numFmtId="1" fontId="30" fillId="11" borderId="1" xfId="4" applyNumberFormat="1" applyFont="1" applyFill="1" applyBorder="1" applyAlignment="1">
      <alignment horizontal="center" vertical="center" wrapText="1"/>
    </xf>
    <xf numFmtId="0" fontId="30" fillId="13" borderId="1" xfId="4" applyFont="1" applyFill="1" applyBorder="1" applyAlignment="1">
      <alignment horizontal="center" vertical="center" wrapText="1"/>
    </xf>
    <xf numFmtId="0" fontId="31" fillId="0" borderId="1" xfId="4" applyFont="1" applyBorder="1"/>
    <xf numFmtId="0" fontId="30" fillId="0" borderId="1" xfId="4" applyFont="1" applyBorder="1" applyAlignment="1">
      <alignment horizontal="center"/>
    </xf>
    <xf numFmtId="0" fontId="31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" fontId="1" fillId="0" borderId="1" xfId="4" applyNumberFormat="1" applyFont="1" applyBorder="1" applyAlignment="1">
      <alignment horizontal="center" vertical="center"/>
    </xf>
    <xf numFmtId="2" fontId="1" fillId="14" borderId="1" xfId="4" applyNumberFormat="1" applyFont="1" applyFill="1" applyBorder="1"/>
    <xf numFmtId="1" fontId="1" fillId="14" borderId="1" xfId="4" applyNumberFormat="1" applyFont="1" applyFill="1" applyBorder="1"/>
    <xf numFmtId="2" fontId="30" fillId="0" borderId="1" xfId="4" applyNumberFormat="1" applyFont="1" applyBorder="1" applyAlignment="1">
      <alignment horizontal="center"/>
    </xf>
    <xf numFmtId="0" fontId="30" fillId="0" borderId="1" xfId="4" applyFont="1" applyBorder="1"/>
    <xf numFmtId="2" fontId="1" fillId="15" borderId="1" xfId="4" applyNumberFormat="1" applyFont="1" applyFill="1" applyBorder="1"/>
    <xf numFmtId="1" fontId="1" fillId="15" borderId="1" xfId="4" applyNumberFormat="1" applyFont="1" applyFill="1" applyBorder="1"/>
    <xf numFmtId="0" fontId="30" fillId="0" borderId="1" xfId="4" applyFont="1" applyFill="1" applyBorder="1"/>
    <xf numFmtId="0" fontId="30" fillId="0" borderId="1" xfId="4" applyFont="1" applyFill="1" applyBorder="1" applyAlignment="1">
      <alignment horizontal="center"/>
    </xf>
    <xf numFmtId="0" fontId="1" fillId="16" borderId="1" xfId="4" applyFont="1" applyFill="1" applyBorder="1" applyAlignment="1">
      <alignment horizontal="center" vertical="center"/>
    </xf>
    <xf numFmtId="2" fontId="1" fillId="17" borderId="1" xfId="4" applyNumberFormat="1" applyFont="1" applyFill="1" applyBorder="1" applyAlignment="1"/>
    <xf numFmtId="1" fontId="1" fillId="17" borderId="1" xfId="4" applyNumberFormat="1" applyFont="1" applyFill="1" applyBorder="1"/>
    <xf numFmtId="0" fontId="31" fillId="0" borderId="1" xfId="4" applyFont="1" applyFill="1" applyBorder="1"/>
    <xf numFmtId="0" fontId="34" fillId="0" borderId="24" xfId="4" applyFont="1" applyFill="1" applyBorder="1"/>
    <xf numFmtId="0" fontId="1" fillId="0" borderId="24" xfId="4" applyFill="1" applyBorder="1" applyAlignment="1">
      <alignment horizontal="center" vertical="center"/>
    </xf>
    <xf numFmtId="1" fontId="1" fillId="0" borderId="24" xfId="4" applyNumberFormat="1" applyFill="1" applyBorder="1" applyAlignment="1">
      <alignment horizontal="center" vertical="center"/>
    </xf>
    <xf numFmtId="2" fontId="1" fillId="0" borderId="24" xfId="4" applyNumberFormat="1" applyFill="1" applyBorder="1" applyAlignment="1"/>
    <xf numFmtId="1" fontId="1" fillId="0" borderId="24" xfId="4" applyNumberFormat="1" applyFill="1" applyBorder="1" applyAlignment="1"/>
    <xf numFmtId="2" fontId="4" fillId="0" borderId="24" xfId="4" applyNumberFormat="1" applyFont="1" applyFill="1" applyBorder="1" applyAlignment="1">
      <alignment horizontal="center"/>
    </xf>
    <xf numFmtId="0" fontId="35" fillId="0" borderId="0" xfId="4" applyFont="1"/>
    <xf numFmtId="0" fontId="35" fillId="0" borderId="0" xfId="4" applyFont="1" applyAlignment="1">
      <alignment horizontal="center" vertical="center"/>
    </xf>
    <xf numFmtId="1" fontId="35" fillId="0" borderId="0" xfId="4" applyNumberFormat="1" applyFont="1" applyAlignment="1">
      <alignment horizontal="center" vertical="center"/>
    </xf>
    <xf numFmtId="0" fontId="4" fillId="0" borderId="0" xfId="4" applyFont="1"/>
    <xf numFmtId="0" fontId="38" fillId="0" borderId="0" xfId="4" applyFont="1"/>
    <xf numFmtId="0" fontId="41" fillId="0" borderId="0" xfId="4" applyFont="1"/>
    <xf numFmtId="0" fontId="42" fillId="0" borderId="0" xfId="4" applyFont="1"/>
    <xf numFmtId="44" fontId="42" fillId="0" borderId="0" xfId="5" applyFont="1"/>
    <xf numFmtId="0" fontId="43" fillId="0" borderId="0" xfId="4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9" fillId="5" borderId="18" xfId="1" applyFont="1" applyFill="1" applyBorder="1" applyAlignment="1">
      <alignment horizontal="center" vertical="center" wrapText="1"/>
    </xf>
    <xf numFmtId="0" fontId="19" fillId="5" borderId="15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/>
    </xf>
    <xf numFmtId="44" fontId="28" fillId="9" borderId="0" xfId="5" applyFont="1" applyFill="1" applyAlignment="1">
      <alignment horizontal="center" vertical="center" wrapText="1"/>
    </xf>
  </cellXfs>
  <cellStyles count="6">
    <cellStyle name="Milliers 2" xfId="2"/>
    <cellStyle name="Monétaire 2" xfId="5"/>
    <cellStyle name="Normal" xfId="0" builtinId="0"/>
    <cellStyle name="Normal 2" xfId="1"/>
    <cellStyle name="Normal 3" xfId="3"/>
    <cellStyle name="Normal 4" xfId="4"/>
  </cellStyles>
  <dxfs count="6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5</xdr:row>
      <xdr:rowOff>142875</xdr:rowOff>
    </xdr:to>
    <xdr:pic>
      <xdr:nvPicPr>
        <xdr:cNvPr id="2" name="Image 1" descr="T:\Communication\LOGO\Logo_CLB_CMJN.jpg">
          <a:extLst>
            <a:ext uri="{FF2B5EF4-FFF2-40B4-BE49-F238E27FC236}">
              <a16:creationId xmlns:a16="http://schemas.microsoft.com/office/drawing/2014/main" id="{99E68F96-CF8C-4B77-9852-44BD01C1E0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2028825</xdr:colOff>
      <xdr:row>5</xdr:row>
      <xdr:rowOff>142875</xdr:rowOff>
    </xdr:to>
    <xdr:pic>
      <xdr:nvPicPr>
        <xdr:cNvPr id="2" name="Image 1" descr="T:\Communication\LOGO\Logo_CLB_CMJ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88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2" displayName="Tableau12" ref="A3:E40" totalsRowShown="0" headerRowDxfId="4">
  <autoFilter ref="A3:E40"/>
  <sortState ref="A4:G40">
    <sortCondition ref="A4"/>
  </sortState>
  <tableColumns count="5">
    <tableColumn id="1" name="catégorie de personnel"/>
    <tableColumn id="3" name="revalorisation 2022" dataDxfId="3"/>
    <tableColumn id="4" name="mois" dataDxfId="2">
      <calculatedColumnFormula>B4/12</calculatedColumnFormula>
    </tableColumn>
    <tableColumn id="5" name="jour" dataDxfId="1">
      <calculatedColumnFormula>C4/16.166666</calculatedColumnFormula>
    </tableColumn>
    <tableColumn id="6" name="heure" dataDxfId="0">
      <calculatedColumnFormula>D4/7.5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F258"/>
  <sheetViews>
    <sheetView tabSelected="1" zoomScaleNormal="100" zoomScaleSheetLayoutView="100" workbookViewId="0">
      <pane ySplit="4" topLeftCell="A5" activePane="bottomLeft" state="frozenSplit"/>
      <selection pane="bottomLeft" activeCell="B2" sqref="B2:D2"/>
    </sheetView>
  </sheetViews>
  <sheetFormatPr baseColWidth="10" defaultRowHeight="12.75"/>
  <cols>
    <col min="1" max="1" width="33.28515625" style="2" customWidth="1"/>
    <col min="2" max="2" width="21.7109375" style="2" customWidth="1"/>
    <col min="3" max="3" width="17.140625" style="2" customWidth="1"/>
    <col min="4" max="4" width="22.140625" style="2" customWidth="1"/>
    <col min="5" max="5" width="16.5703125" style="2" customWidth="1"/>
    <col min="6" max="6" width="21.42578125" style="2" customWidth="1"/>
  </cols>
  <sheetData>
    <row r="1" spans="1:6" ht="41.25" customHeight="1">
      <c r="A1" s="115" t="s">
        <v>170</v>
      </c>
      <c r="B1" s="116"/>
      <c r="C1" s="116"/>
      <c r="D1" s="116"/>
      <c r="E1" s="116"/>
      <c r="F1" s="116"/>
    </row>
    <row r="2" spans="1:6" s="1" customFormat="1" ht="25.5" customHeight="1">
      <c r="A2" s="45" t="s">
        <v>96</v>
      </c>
      <c r="B2" s="117"/>
      <c r="C2" s="118"/>
      <c r="D2" s="119"/>
      <c r="E2" s="39" t="s">
        <v>47</v>
      </c>
      <c r="F2" s="53"/>
    </row>
    <row r="3" spans="1:6" s="1" customFormat="1" ht="25.5" customHeight="1">
      <c r="A3" s="25" t="s">
        <v>171</v>
      </c>
      <c r="B3" s="117"/>
      <c r="C3" s="119"/>
      <c r="D3" s="25" t="s">
        <v>8</v>
      </c>
      <c r="E3" s="121"/>
      <c r="F3" s="120"/>
    </row>
    <row r="4" spans="1:6" ht="38.25">
      <c r="A4" s="36" t="s">
        <v>0</v>
      </c>
      <c r="B4" s="36" t="s">
        <v>5</v>
      </c>
      <c r="C4" s="37" t="s">
        <v>20</v>
      </c>
      <c r="D4" s="37" t="s">
        <v>23</v>
      </c>
      <c r="E4" s="37" t="s">
        <v>46</v>
      </c>
      <c r="F4" s="38" t="s">
        <v>166</v>
      </c>
    </row>
    <row r="5" spans="1:6" ht="29.25" customHeight="1">
      <c r="A5" s="108" t="s">
        <v>43</v>
      </c>
      <c r="B5" s="109"/>
      <c r="C5" s="109"/>
      <c r="D5" s="109"/>
      <c r="E5" s="109"/>
      <c r="F5" s="109"/>
    </row>
    <row r="6" spans="1:6">
      <c r="A6" s="19" t="s">
        <v>6</v>
      </c>
      <c r="E6" s="12"/>
      <c r="F6" s="12"/>
    </row>
    <row r="7" spans="1:6">
      <c r="A7" s="26" t="s">
        <v>44</v>
      </c>
      <c r="B7" s="27" t="s">
        <v>45</v>
      </c>
      <c r="E7" s="12">
        <f>C7*D7</f>
        <v>0</v>
      </c>
      <c r="F7" s="12"/>
    </row>
    <row r="8" spans="1:6">
      <c r="A8" s="17"/>
      <c r="B8" s="5"/>
      <c r="E8" s="12">
        <f t="shared" ref="E8:E11" si="0">C8*D8</f>
        <v>0</v>
      </c>
      <c r="F8" s="12"/>
    </row>
    <row r="9" spans="1:6">
      <c r="A9" s="19" t="s">
        <v>1</v>
      </c>
      <c r="E9" s="12">
        <f t="shared" si="0"/>
        <v>0</v>
      </c>
      <c r="F9" s="12"/>
    </row>
    <row r="10" spans="1:6">
      <c r="A10" s="11" t="s">
        <v>33</v>
      </c>
      <c r="B10" s="4" t="s">
        <v>75</v>
      </c>
      <c r="C10" s="18"/>
      <c r="D10" s="18"/>
      <c r="E10" s="12">
        <f t="shared" si="0"/>
        <v>0</v>
      </c>
      <c r="F10" s="12"/>
    </row>
    <row r="11" spans="1:6">
      <c r="A11" s="17"/>
      <c r="B11" s="5"/>
      <c r="E11" s="12">
        <f t="shared" si="0"/>
        <v>0</v>
      </c>
      <c r="F11" s="12"/>
    </row>
    <row r="12" spans="1:6" s="1" customFormat="1" ht="13.5" thickBot="1">
      <c r="A12" s="31" t="s">
        <v>2</v>
      </c>
      <c r="B12" s="32"/>
      <c r="C12" s="30"/>
      <c r="D12" s="30"/>
      <c r="E12" s="33">
        <f>SUM(E6:E11)</f>
        <v>0</v>
      </c>
      <c r="F12" s="33">
        <f>SUM(F6:F11)</f>
        <v>0</v>
      </c>
    </row>
    <row r="13" spans="1:6" ht="17.25" customHeight="1">
      <c r="A13" s="113" t="s">
        <v>19</v>
      </c>
      <c r="B13" s="114"/>
      <c r="C13" s="114"/>
      <c r="D13" s="114"/>
      <c r="E13" s="114"/>
      <c r="F13" s="114"/>
    </row>
    <row r="14" spans="1:6" ht="63.75">
      <c r="A14" s="7" t="s">
        <v>30</v>
      </c>
      <c r="B14" s="43"/>
      <c r="C14" s="44"/>
      <c r="D14" s="3"/>
      <c r="E14" s="13">
        <f t="shared" ref="E14:E19" si="1">C14*D14</f>
        <v>0</v>
      </c>
      <c r="F14" s="13"/>
    </row>
    <row r="15" spans="1:6" ht="25.5">
      <c r="A15" s="7" t="s">
        <v>22</v>
      </c>
      <c r="B15" s="6"/>
      <c r="C15" s="3"/>
      <c r="D15" s="3"/>
      <c r="E15" s="13">
        <f t="shared" si="1"/>
        <v>0</v>
      </c>
      <c r="F15" s="13"/>
    </row>
    <row r="16" spans="1:6" ht="25.5">
      <c r="A16" s="21" t="s">
        <v>86</v>
      </c>
      <c r="B16" s="6"/>
      <c r="C16" s="3"/>
      <c r="D16" s="3"/>
      <c r="E16" s="13">
        <f t="shared" si="1"/>
        <v>0</v>
      </c>
      <c r="F16" s="13"/>
    </row>
    <row r="17" spans="1:6" ht="25.5">
      <c r="A17" s="21" t="s">
        <v>37</v>
      </c>
      <c r="B17" s="6"/>
      <c r="C17" s="3"/>
      <c r="D17" s="3"/>
      <c r="E17" s="13">
        <f t="shared" si="1"/>
        <v>0</v>
      </c>
      <c r="F17" s="13"/>
    </row>
    <row r="18" spans="1:6" ht="25.5">
      <c r="A18" s="7" t="s">
        <v>31</v>
      </c>
      <c r="C18" s="8"/>
      <c r="D18" s="8"/>
      <c r="E18" s="13">
        <f t="shared" si="1"/>
        <v>0</v>
      </c>
      <c r="F18" s="13"/>
    </row>
    <row r="19" spans="1:6">
      <c r="A19" s="9" t="s">
        <v>7</v>
      </c>
      <c r="B19" s="3"/>
      <c r="C19" s="3"/>
      <c r="D19" s="3"/>
      <c r="E19" s="13">
        <f t="shared" si="1"/>
        <v>0</v>
      </c>
      <c r="F19" s="13"/>
    </row>
    <row r="20" spans="1:6" s="1" customFormat="1" ht="13.5" thickBot="1">
      <c r="A20" s="28" t="s">
        <v>3</v>
      </c>
      <c r="B20" s="29"/>
      <c r="C20" s="29"/>
      <c r="D20" s="29"/>
      <c r="E20" s="30">
        <f>SUM(E14:E19)</f>
        <v>0</v>
      </c>
      <c r="F20" s="30">
        <f>SUM(F14:F19)</f>
        <v>0</v>
      </c>
    </row>
    <row r="21" spans="1:6" ht="18.75" customHeight="1">
      <c r="A21" s="113" t="s">
        <v>21</v>
      </c>
      <c r="B21" s="114"/>
      <c r="C21" s="114"/>
      <c r="D21" s="114"/>
      <c r="E21" s="114"/>
      <c r="F21" s="114"/>
    </row>
    <row r="22" spans="1:6" ht="38.25">
      <c r="A22" s="7" t="s">
        <v>27</v>
      </c>
      <c r="B22" s="5"/>
      <c r="E22" s="12">
        <f>C22*D22</f>
        <v>0</v>
      </c>
      <c r="F22" s="12"/>
    </row>
    <row r="23" spans="1:6" ht="38.25">
      <c r="A23" s="21" t="s">
        <v>29</v>
      </c>
      <c r="B23" s="5"/>
      <c r="E23" s="12">
        <f t="shared" ref="E23:E30" si="2">C23*D23</f>
        <v>0</v>
      </c>
      <c r="F23" s="12"/>
    </row>
    <row r="24" spans="1:6" ht="25.5">
      <c r="A24" s="7" t="s">
        <v>26</v>
      </c>
      <c r="B24" s="5"/>
      <c r="E24" s="12">
        <f t="shared" si="2"/>
        <v>0</v>
      </c>
      <c r="F24" s="12"/>
    </row>
    <row r="25" spans="1:6" ht="25.5">
      <c r="A25" s="7" t="s">
        <v>25</v>
      </c>
      <c r="B25" s="5"/>
      <c r="E25" s="12">
        <f t="shared" si="2"/>
        <v>0</v>
      </c>
      <c r="F25" s="12"/>
    </row>
    <row r="26" spans="1:6" ht="28.5" customHeight="1">
      <c r="A26" s="21" t="s">
        <v>28</v>
      </c>
      <c r="B26" s="5"/>
      <c r="E26" s="12">
        <f t="shared" si="2"/>
        <v>0</v>
      </c>
      <c r="F26" s="12"/>
    </row>
    <row r="27" spans="1:6" ht="25.5">
      <c r="A27" s="7" t="s">
        <v>24</v>
      </c>
      <c r="B27" s="5"/>
      <c r="E27" s="12">
        <f t="shared" si="2"/>
        <v>0</v>
      </c>
      <c r="F27" s="12"/>
    </row>
    <row r="28" spans="1:6" ht="38.25">
      <c r="A28" s="7" t="s">
        <v>32</v>
      </c>
      <c r="B28" s="5"/>
      <c r="E28" s="12">
        <f t="shared" si="2"/>
        <v>0</v>
      </c>
      <c r="F28" s="12"/>
    </row>
    <row r="29" spans="1:6">
      <c r="A29" s="21" t="s">
        <v>71</v>
      </c>
      <c r="B29" s="10"/>
      <c r="E29" s="12">
        <f t="shared" si="2"/>
        <v>0</v>
      </c>
      <c r="F29" s="14"/>
    </row>
    <row r="30" spans="1:6" ht="38.25">
      <c r="A30" s="21" t="s">
        <v>79</v>
      </c>
      <c r="B30" s="10"/>
      <c r="E30" s="12">
        <f t="shared" si="2"/>
        <v>0</v>
      </c>
      <c r="F30" s="14"/>
    </row>
    <row r="31" spans="1:6" s="1" customFormat="1" ht="13.5" thickBot="1">
      <c r="A31" s="31" t="s">
        <v>4</v>
      </c>
      <c r="B31" s="33"/>
      <c r="C31" s="32"/>
      <c r="D31" s="32"/>
      <c r="E31" s="33">
        <f>SUM(E22:E30)</f>
        <v>0</v>
      </c>
      <c r="F31" s="33">
        <f>SUM(F22:F30)</f>
        <v>0</v>
      </c>
    </row>
    <row r="32" spans="1:6">
      <c r="A32" s="113" t="s">
        <v>65</v>
      </c>
      <c r="B32" s="114"/>
      <c r="C32" s="114"/>
      <c r="D32" s="114"/>
      <c r="E32" s="114"/>
      <c r="F32" s="114"/>
    </row>
    <row r="33" spans="1:6">
      <c r="A33" s="20" t="s">
        <v>169</v>
      </c>
      <c r="B33" s="5"/>
      <c r="C33" s="5"/>
      <c r="D33" s="5"/>
      <c r="E33" s="5">
        <f>C33*D33</f>
        <v>0</v>
      </c>
      <c r="F33" s="5"/>
    </row>
    <row r="34" spans="1:6">
      <c r="A34" s="21" t="s">
        <v>66</v>
      </c>
      <c r="B34" s="5"/>
      <c r="E34" s="5">
        <f t="shared" ref="E34:E35" si="3">C34*D34</f>
        <v>0</v>
      </c>
      <c r="F34" s="5"/>
    </row>
    <row r="35" spans="1:6">
      <c r="A35" s="21" t="s">
        <v>67</v>
      </c>
      <c r="B35" s="5"/>
      <c r="E35" s="5">
        <f t="shared" si="3"/>
        <v>0</v>
      </c>
      <c r="F35" s="5"/>
    </row>
    <row r="36" spans="1:6" ht="13.5" thickBot="1">
      <c r="A36" s="31" t="s">
        <v>68</v>
      </c>
      <c r="B36" s="33"/>
      <c r="C36" s="32"/>
      <c r="D36" s="32"/>
      <c r="E36" s="33">
        <f>SUM(E33:E35)</f>
        <v>0</v>
      </c>
      <c r="F36" s="33">
        <f>SUM(F33:F35)</f>
        <v>0</v>
      </c>
    </row>
    <row r="37" spans="1:6">
      <c r="A37" s="113" t="s">
        <v>72</v>
      </c>
      <c r="B37" s="114"/>
      <c r="C37" s="114"/>
      <c r="D37" s="114"/>
      <c r="E37" s="114"/>
      <c r="F37" s="114"/>
    </row>
    <row r="38" spans="1:6">
      <c r="A38" s="20" t="s">
        <v>73</v>
      </c>
      <c r="B38" s="5"/>
      <c r="C38" s="5"/>
      <c r="D38" s="5"/>
      <c r="E38" s="5"/>
      <c r="F38" s="5"/>
    </row>
    <row r="39" spans="1:6" ht="13.5" thickBot="1">
      <c r="A39" s="31" t="s">
        <v>68</v>
      </c>
      <c r="B39" s="33"/>
      <c r="C39" s="32"/>
      <c r="D39" s="32"/>
      <c r="E39" s="33">
        <f>SUM(E38:E38)</f>
        <v>0</v>
      </c>
      <c r="F39" s="33">
        <f>F38</f>
        <v>0</v>
      </c>
    </row>
    <row r="40" spans="1:6" s="1" customFormat="1" ht="24" customHeight="1">
      <c r="A40" s="35" t="s">
        <v>74</v>
      </c>
      <c r="B40" s="40"/>
      <c r="C40" s="40"/>
      <c r="D40" s="40"/>
      <c r="E40" s="41">
        <f>E12+E20+E31+E36+E39</f>
        <v>0</v>
      </c>
      <c r="F40" s="42">
        <f>F12+F20+F31+F36+F39</f>
        <v>0</v>
      </c>
    </row>
    <row r="41" spans="1:6" ht="23.25" customHeight="1">
      <c r="A41" s="110" t="s">
        <v>41</v>
      </c>
      <c r="B41" s="111"/>
      <c r="C41" s="111"/>
      <c r="D41" s="111"/>
      <c r="E41" s="111"/>
      <c r="F41" s="112"/>
    </row>
    <row r="42" spans="1:6" ht="29.25" customHeight="1">
      <c r="A42" s="103" t="s">
        <v>42</v>
      </c>
      <c r="B42" s="104"/>
      <c r="C42" s="117" t="s">
        <v>77</v>
      </c>
      <c r="D42" s="120"/>
      <c r="E42" s="54" t="s">
        <v>78</v>
      </c>
      <c r="F42" s="105" t="s">
        <v>168</v>
      </c>
    </row>
    <row r="43" spans="1:6" ht="15">
      <c r="B43" s="23"/>
      <c r="C43" s="106"/>
      <c r="D43" s="107"/>
      <c r="E43" s="24"/>
      <c r="F43" s="34" t="s">
        <v>38</v>
      </c>
    </row>
    <row r="44" spans="1:6" ht="15">
      <c r="B44" s="23"/>
      <c r="C44" s="106"/>
      <c r="D44" s="107"/>
      <c r="E44" s="24"/>
      <c r="F44" s="34" t="s">
        <v>39</v>
      </c>
    </row>
    <row r="45" spans="1:6" ht="15.75" customHeight="1">
      <c r="B45" s="23"/>
      <c r="C45" s="106"/>
      <c r="D45" s="107"/>
      <c r="E45" s="24"/>
      <c r="F45" s="34" t="s">
        <v>40</v>
      </c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1" spans="1:6">
      <c r="A61"/>
      <c r="B61"/>
      <c r="C61"/>
      <c r="D61"/>
      <c r="E61"/>
      <c r="F61"/>
    </row>
    <row r="62" spans="1:6">
      <c r="A62"/>
      <c r="B62"/>
      <c r="C62"/>
      <c r="D62"/>
      <c r="E62"/>
      <c r="F62"/>
    </row>
    <row r="63" spans="1:6">
      <c r="A63"/>
      <c r="B63"/>
      <c r="C63"/>
      <c r="D63"/>
      <c r="E63"/>
      <c r="F63"/>
    </row>
    <row r="64" spans="1:6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  <row r="67" spans="1:6">
      <c r="A67"/>
      <c r="B67"/>
      <c r="C67"/>
      <c r="D67"/>
      <c r="E67"/>
      <c r="F67"/>
    </row>
    <row r="68" spans="1:6">
      <c r="A68"/>
      <c r="B68"/>
      <c r="C68"/>
      <c r="D68"/>
      <c r="E68"/>
      <c r="F68"/>
    </row>
    <row r="69" spans="1:6">
      <c r="A69"/>
      <c r="B69"/>
      <c r="C69"/>
      <c r="D69"/>
      <c r="E69"/>
      <c r="F69"/>
    </row>
    <row r="70" spans="1:6">
      <c r="A70"/>
      <c r="B70"/>
      <c r="C70"/>
      <c r="D70"/>
      <c r="E70"/>
      <c r="F70"/>
    </row>
    <row r="71" spans="1:6">
      <c r="A71"/>
      <c r="B71"/>
      <c r="C71"/>
      <c r="D71"/>
      <c r="E71"/>
      <c r="F71"/>
    </row>
    <row r="72" spans="1:6">
      <c r="A72"/>
      <c r="B72"/>
      <c r="C72"/>
      <c r="D72"/>
      <c r="E72"/>
      <c r="F72"/>
    </row>
    <row r="73" spans="1:6">
      <c r="A73"/>
      <c r="B73"/>
      <c r="C73"/>
      <c r="D73"/>
      <c r="E73"/>
      <c r="F73"/>
    </row>
    <row r="74" spans="1:6">
      <c r="A74"/>
      <c r="B74"/>
      <c r="C74"/>
      <c r="D74"/>
      <c r="E74"/>
      <c r="F74"/>
    </row>
    <row r="75" spans="1:6">
      <c r="A75"/>
      <c r="B75"/>
      <c r="C75"/>
      <c r="D75"/>
      <c r="E75"/>
      <c r="F75"/>
    </row>
    <row r="76" spans="1:6">
      <c r="A76"/>
      <c r="B76"/>
      <c r="C76"/>
      <c r="D76"/>
      <c r="E76"/>
      <c r="F76"/>
    </row>
    <row r="77" spans="1:6">
      <c r="A77"/>
      <c r="B77"/>
      <c r="C77"/>
      <c r="D77"/>
      <c r="E77"/>
      <c r="F77"/>
    </row>
    <row r="78" spans="1:6">
      <c r="A78"/>
      <c r="B78"/>
      <c r="C78"/>
      <c r="D78"/>
      <c r="E78"/>
      <c r="F78"/>
    </row>
    <row r="79" spans="1:6">
      <c r="A79"/>
      <c r="B79"/>
      <c r="C79"/>
      <c r="D79"/>
      <c r="E79"/>
      <c r="F79"/>
    </row>
    <row r="80" spans="1:6">
      <c r="A80"/>
      <c r="B80"/>
      <c r="C80"/>
      <c r="D80"/>
      <c r="E80"/>
      <c r="F80"/>
    </row>
    <row r="81" spans="1:6">
      <c r="A81"/>
      <c r="B81"/>
      <c r="C81"/>
      <c r="D81"/>
      <c r="E81"/>
      <c r="F81"/>
    </row>
    <row r="82" spans="1:6">
      <c r="A82"/>
      <c r="B82"/>
      <c r="C82"/>
      <c r="D82"/>
      <c r="E82"/>
      <c r="F82"/>
    </row>
    <row r="83" spans="1:6">
      <c r="A83"/>
      <c r="B83"/>
      <c r="C83"/>
      <c r="D83"/>
      <c r="E83"/>
      <c r="F83"/>
    </row>
    <row r="84" spans="1:6">
      <c r="A84"/>
      <c r="B84"/>
      <c r="C84"/>
      <c r="D84"/>
      <c r="E84"/>
      <c r="F84"/>
    </row>
    <row r="85" spans="1:6">
      <c r="A85"/>
      <c r="B85"/>
      <c r="C85"/>
      <c r="D85"/>
      <c r="E85"/>
      <c r="F85"/>
    </row>
    <row r="86" spans="1:6">
      <c r="A86"/>
      <c r="B86"/>
      <c r="C86"/>
      <c r="D86"/>
      <c r="E86"/>
      <c r="F86"/>
    </row>
    <row r="87" spans="1:6">
      <c r="A87"/>
      <c r="B87"/>
      <c r="C87"/>
      <c r="D87"/>
      <c r="E87"/>
      <c r="F87"/>
    </row>
    <row r="88" spans="1:6">
      <c r="A88"/>
      <c r="B88"/>
      <c r="C88"/>
      <c r="D88"/>
      <c r="E88"/>
      <c r="F88"/>
    </row>
    <row r="89" spans="1:6">
      <c r="A89"/>
      <c r="B89"/>
      <c r="C89"/>
      <c r="D89"/>
      <c r="E89"/>
      <c r="F89"/>
    </row>
    <row r="90" spans="1:6">
      <c r="A90"/>
      <c r="B90"/>
      <c r="C90"/>
      <c r="D90"/>
      <c r="E90"/>
      <c r="F90"/>
    </row>
    <row r="91" spans="1:6">
      <c r="A91"/>
      <c r="B91"/>
      <c r="C91"/>
      <c r="D91"/>
      <c r="E91"/>
      <c r="F91"/>
    </row>
    <row r="92" spans="1:6">
      <c r="A92"/>
      <c r="B92"/>
      <c r="C92"/>
      <c r="D92"/>
      <c r="E92"/>
      <c r="F92"/>
    </row>
    <row r="93" spans="1:6">
      <c r="A93"/>
      <c r="B93"/>
      <c r="C93"/>
      <c r="D93"/>
      <c r="E93"/>
      <c r="F93"/>
    </row>
    <row r="94" spans="1:6">
      <c r="A94"/>
      <c r="B94"/>
      <c r="C94"/>
      <c r="D94"/>
      <c r="E94"/>
      <c r="F94"/>
    </row>
    <row r="95" spans="1:6">
      <c r="A95"/>
      <c r="B95"/>
      <c r="C95"/>
      <c r="D95"/>
      <c r="E95"/>
      <c r="F95"/>
    </row>
    <row r="96" spans="1:6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  <row r="101" spans="1:6">
      <c r="A101"/>
      <c r="B101"/>
      <c r="C101"/>
      <c r="D101"/>
      <c r="E101"/>
      <c r="F101"/>
    </row>
    <row r="102" spans="1:6">
      <c r="A102"/>
      <c r="B102"/>
      <c r="C102"/>
      <c r="D102"/>
      <c r="E102"/>
      <c r="F102"/>
    </row>
    <row r="103" spans="1:6">
      <c r="A103"/>
      <c r="B103"/>
      <c r="C103"/>
      <c r="D103"/>
      <c r="E103"/>
      <c r="F103"/>
    </row>
    <row r="104" spans="1:6">
      <c r="A104"/>
      <c r="B104"/>
      <c r="C104"/>
      <c r="D104"/>
      <c r="E104"/>
      <c r="F104"/>
    </row>
    <row r="105" spans="1:6">
      <c r="A105"/>
      <c r="B105"/>
      <c r="C105"/>
      <c r="D105"/>
      <c r="E105"/>
      <c r="F105"/>
    </row>
    <row r="106" spans="1:6">
      <c r="A106"/>
      <c r="B106"/>
      <c r="C106"/>
      <c r="D106"/>
      <c r="E106"/>
      <c r="F106"/>
    </row>
    <row r="107" spans="1:6">
      <c r="A107"/>
      <c r="B107"/>
      <c r="C107"/>
      <c r="D107"/>
      <c r="E107"/>
      <c r="F107"/>
    </row>
    <row r="108" spans="1:6">
      <c r="A108"/>
      <c r="B108"/>
      <c r="C108"/>
      <c r="D108"/>
      <c r="E108"/>
      <c r="F108"/>
    </row>
    <row r="109" spans="1:6">
      <c r="A109"/>
      <c r="B109"/>
      <c r="C109"/>
      <c r="D109"/>
      <c r="E109"/>
      <c r="F109"/>
    </row>
    <row r="110" spans="1:6">
      <c r="A110"/>
      <c r="B110"/>
      <c r="C110"/>
      <c r="D110"/>
      <c r="E110"/>
      <c r="F110"/>
    </row>
    <row r="111" spans="1:6">
      <c r="A111"/>
      <c r="B111"/>
      <c r="C111"/>
      <c r="D111"/>
      <c r="E111"/>
      <c r="F111"/>
    </row>
    <row r="112" spans="1:6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  <row r="123" spans="1:6">
      <c r="A123"/>
      <c r="B123"/>
      <c r="C123"/>
      <c r="D123"/>
      <c r="E123"/>
      <c r="F123"/>
    </row>
    <row r="124" spans="1:6">
      <c r="A124"/>
      <c r="B124"/>
      <c r="C124"/>
      <c r="D124"/>
      <c r="E124"/>
      <c r="F124"/>
    </row>
    <row r="125" spans="1:6">
      <c r="A125"/>
      <c r="B125"/>
      <c r="C125"/>
      <c r="D125"/>
      <c r="E125"/>
      <c r="F125"/>
    </row>
    <row r="126" spans="1:6">
      <c r="A126"/>
      <c r="B126"/>
      <c r="C126"/>
      <c r="D126"/>
      <c r="E126"/>
      <c r="F126"/>
    </row>
    <row r="127" spans="1:6">
      <c r="A127"/>
      <c r="B127"/>
      <c r="C127"/>
      <c r="D127"/>
      <c r="E127"/>
      <c r="F127"/>
    </row>
    <row r="128" spans="1:6">
      <c r="A128"/>
      <c r="B128"/>
      <c r="C128"/>
      <c r="D128"/>
      <c r="E128"/>
      <c r="F128"/>
    </row>
    <row r="129" spans="1:6">
      <c r="A129"/>
      <c r="B129"/>
      <c r="C129"/>
      <c r="D129"/>
      <c r="E129"/>
      <c r="F129"/>
    </row>
    <row r="130" spans="1:6">
      <c r="A130"/>
      <c r="B130"/>
      <c r="C130"/>
      <c r="D130"/>
      <c r="E130"/>
      <c r="F130"/>
    </row>
    <row r="131" spans="1:6">
      <c r="A131"/>
      <c r="B131"/>
      <c r="C131"/>
      <c r="D131"/>
      <c r="E131"/>
      <c r="F131"/>
    </row>
    <row r="132" spans="1:6">
      <c r="A132"/>
      <c r="B132"/>
      <c r="C132"/>
      <c r="D132"/>
      <c r="E132"/>
      <c r="F132"/>
    </row>
    <row r="133" spans="1:6">
      <c r="A133"/>
      <c r="B133"/>
      <c r="C133"/>
      <c r="D133"/>
      <c r="E133"/>
      <c r="F133"/>
    </row>
    <row r="134" spans="1:6">
      <c r="A134"/>
      <c r="B134"/>
      <c r="C134"/>
      <c r="D134"/>
      <c r="E134"/>
      <c r="F134"/>
    </row>
    <row r="135" spans="1:6">
      <c r="A135"/>
      <c r="B135"/>
      <c r="C135"/>
      <c r="D135"/>
      <c r="E135"/>
      <c r="F135"/>
    </row>
    <row r="136" spans="1:6">
      <c r="A136"/>
      <c r="B136"/>
      <c r="C136"/>
      <c r="D136"/>
      <c r="E136"/>
      <c r="F136"/>
    </row>
    <row r="137" spans="1:6">
      <c r="A137"/>
      <c r="B137"/>
      <c r="C137"/>
      <c r="D137"/>
      <c r="E137"/>
      <c r="F137"/>
    </row>
    <row r="138" spans="1:6">
      <c r="A138"/>
      <c r="B138"/>
      <c r="C138"/>
      <c r="D138"/>
      <c r="E138"/>
      <c r="F138"/>
    </row>
    <row r="139" spans="1:6">
      <c r="A139"/>
      <c r="B139"/>
      <c r="C139"/>
      <c r="D139"/>
      <c r="E139"/>
      <c r="F139"/>
    </row>
    <row r="140" spans="1:6">
      <c r="A140"/>
      <c r="B140"/>
      <c r="C140"/>
      <c r="D140"/>
      <c r="E140"/>
      <c r="F140"/>
    </row>
    <row r="141" spans="1:6">
      <c r="A141"/>
      <c r="B141"/>
      <c r="C141"/>
      <c r="D141"/>
      <c r="E141"/>
      <c r="F141"/>
    </row>
    <row r="142" spans="1:6">
      <c r="A142"/>
      <c r="B142"/>
      <c r="C142"/>
      <c r="D142"/>
      <c r="E142"/>
      <c r="F142"/>
    </row>
    <row r="143" spans="1:6">
      <c r="A143"/>
      <c r="B143"/>
      <c r="C143"/>
      <c r="D143"/>
      <c r="E143"/>
      <c r="F143"/>
    </row>
    <row r="144" spans="1:6">
      <c r="A144"/>
      <c r="B144"/>
      <c r="C144"/>
      <c r="D144"/>
      <c r="E144"/>
      <c r="F144"/>
    </row>
    <row r="145" spans="1:6">
      <c r="A145"/>
      <c r="B145"/>
      <c r="C145"/>
      <c r="D145"/>
      <c r="E145"/>
      <c r="F145"/>
    </row>
    <row r="146" spans="1:6">
      <c r="A146"/>
      <c r="B146"/>
      <c r="C146"/>
      <c r="D146"/>
      <c r="E146"/>
      <c r="F146"/>
    </row>
    <row r="147" spans="1:6">
      <c r="A147"/>
      <c r="B147"/>
      <c r="C147"/>
      <c r="D147"/>
      <c r="E147"/>
      <c r="F147"/>
    </row>
    <row r="148" spans="1:6">
      <c r="A148"/>
      <c r="B148"/>
      <c r="C148"/>
      <c r="D148"/>
      <c r="E148"/>
      <c r="F148"/>
    </row>
    <row r="149" spans="1:6">
      <c r="A149"/>
      <c r="B149"/>
      <c r="C149"/>
      <c r="D149"/>
      <c r="E149"/>
      <c r="F149"/>
    </row>
    <row r="150" spans="1:6">
      <c r="A150"/>
      <c r="B150"/>
      <c r="C150"/>
      <c r="D150"/>
      <c r="E150"/>
      <c r="F150"/>
    </row>
    <row r="151" spans="1:6">
      <c r="A151"/>
      <c r="B151"/>
      <c r="C151"/>
      <c r="D151"/>
      <c r="E151"/>
      <c r="F151"/>
    </row>
    <row r="152" spans="1:6">
      <c r="A152"/>
      <c r="B152"/>
      <c r="C152"/>
      <c r="D152"/>
      <c r="E152"/>
      <c r="F152"/>
    </row>
    <row r="153" spans="1:6">
      <c r="A153"/>
      <c r="B153"/>
      <c r="C153"/>
      <c r="D153"/>
      <c r="E153"/>
      <c r="F153"/>
    </row>
    <row r="154" spans="1:6">
      <c r="A154"/>
      <c r="B154"/>
      <c r="C154"/>
      <c r="D154"/>
      <c r="E154"/>
      <c r="F154"/>
    </row>
    <row r="155" spans="1:6">
      <c r="A155"/>
      <c r="B155"/>
      <c r="C155"/>
      <c r="D155"/>
      <c r="E155"/>
      <c r="F155"/>
    </row>
    <row r="156" spans="1:6">
      <c r="A156"/>
      <c r="B156"/>
      <c r="C156"/>
      <c r="D156"/>
      <c r="E156"/>
      <c r="F156"/>
    </row>
    <row r="157" spans="1:6">
      <c r="A157"/>
      <c r="B157"/>
      <c r="C157"/>
      <c r="D157"/>
      <c r="E157"/>
      <c r="F157"/>
    </row>
    <row r="158" spans="1:6">
      <c r="A158"/>
      <c r="B158"/>
      <c r="C158"/>
      <c r="D158"/>
      <c r="E158"/>
      <c r="F158"/>
    </row>
    <row r="159" spans="1:6">
      <c r="A159"/>
      <c r="B159"/>
      <c r="C159"/>
      <c r="D159"/>
      <c r="E159"/>
      <c r="F159"/>
    </row>
    <row r="160" spans="1:6">
      <c r="A160"/>
      <c r="B160"/>
      <c r="C160"/>
      <c r="D160"/>
      <c r="E160"/>
      <c r="F160"/>
    </row>
    <row r="161" spans="1:6">
      <c r="A161"/>
      <c r="B161"/>
      <c r="C161"/>
      <c r="D161"/>
      <c r="E161"/>
      <c r="F161"/>
    </row>
    <row r="162" spans="1:6">
      <c r="A162"/>
      <c r="B162"/>
      <c r="C162"/>
      <c r="D162"/>
      <c r="E162"/>
      <c r="F162"/>
    </row>
    <row r="163" spans="1:6">
      <c r="A163"/>
      <c r="B163"/>
      <c r="C163"/>
      <c r="D163"/>
      <c r="E163"/>
      <c r="F163"/>
    </row>
    <row r="164" spans="1:6">
      <c r="A164"/>
      <c r="B164"/>
      <c r="C164"/>
      <c r="D164"/>
      <c r="E164"/>
      <c r="F164"/>
    </row>
    <row r="165" spans="1:6">
      <c r="A165"/>
      <c r="B165"/>
      <c r="C165"/>
      <c r="D165"/>
      <c r="E165"/>
      <c r="F165"/>
    </row>
    <row r="166" spans="1:6">
      <c r="A166"/>
      <c r="B166"/>
      <c r="C166"/>
      <c r="D166"/>
      <c r="E166"/>
      <c r="F166"/>
    </row>
    <row r="167" spans="1:6">
      <c r="A167"/>
      <c r="B167"/>
      <c r="C167"/>
      <c r="D167"/>
      <c r="E167"/>
      <c r="F167"/>
    </row>
    <row r="168" spans="1:6">
      <c r="A168"/>
      <c r="B168"/>
      <c r="C168"/>
      <c r="D168"/>
      <c r="E168"/>
      <c r="F168"/>
    </row>
    <row r="169" spans="1:6">
      <c r="A169"/>
      <c r="B169"/>
      <c r="C169"/>
      <c r="D169"/>
      <c r="E169"/>
      <c r="F169"/>
    </row>
    <row r="170" spans="1:6">
      <c r="A170"/>
      <c r="B170"/>
      <c r="C170"/>
      <c r="D170"/>
      <c r="E170"/>
      <c r="F170"/>
    </row>
    <row r="171" spans="1:6">
      <c r="A171"/>
      <c r="B171"/>
      <c r="C171"/>
      <c r="D171"/>
      <c r="E171"/>
      <c r="F171"/>
    </row>
    <row r="172" spans="1:6">
      <c r="A172"/>
      <c r="B172"/>
      <c r="C172"/>
      <c r="D172"/>
      <c r="E172"/>
      <c r="F172"/>
    </row>
    <row r="173" spans="1:6">
      <c r="A173"/>
      <c r="B173"/>
      <c r="C173"/>
      <c r="D173"/>
      <c r="E173"/>
      <c r="F173"/>
    </row>
    <row r="174" spans="1:6">
      <c r="A174"/>
      <c r="B174"/>
      <c r="C174"/>
      <c r="D174"/>
      <c r="E174"/>
      <c r="F174"/>
    </row>
    <row r="175" spans="1:6">
      <c r="A175"/>
      <c r="B175"/>
      <c r="C175"/>
      <c r="D175"/>
      <c r="E175"/>
      <c r="F175"/>
    </row>
    <row r="176" spans="1:6">
      <c r="A176"/>
      <c r="B176"/>
      <c r="C176"/>
      <c r="D176"/>
      <c r="E176"/>
      <c r="F176"/>
    </row>
    <row r="177" spans="1:6">
      <c r="A177"/>
      <c r="B177"/>
      <c r="C177"/>
      <c r="D177"/>
      <c r="E177"/>
      <c r="F177"/>
    </row>
    <row r="178" spans="1:6">
      <c r="A178"/>
      <c r="B178"/>
      <c r="C178"/>
      <c r="D178"/>
      <c r="E178"/>
      <c r="F178"/>
    </row>
    <row r="179" spans="1:6">
      <c r="A179"/>
      <c r="B179"/>
      <c r="C179"/>
      <c r="D179"/>
      <c r="E179"/>
      <c r="F179"/>
    </row>
    <row r="180" spans="1:6">
      <c r="A180"/>
      <c r="B180"/>
      <c r="C180"/>
      <c r="D180"/>
      <c r="E180"/>
      <c r="F180"/>
    </row>
    <row r="181" spans="1:6">
      <c r="A181"/>
      <c r="B181"/>
      <c r="C181"/>
      <c r="D181"/>
      <c r="E181"/>
      <c r="F181"/>
    </row>
    <row r="182" spans="1:6">
      <c r="A182"/>
      <c r="B182"/>
      <c r="C182"/>
      <c r="D182"/>
      <c r="E182"/>
      <c r="F182"/>
    </row>
    <row r="183" spans="1:6">
      <c r="A183"/>
      <c r="B183"/>
      <c r="C183"/>
      <c r="D183"/>
      <c r="E183"/>
      <c r="F183"/>
    </row>
    <row r="184" spans="1:6">
      <c r="A184"/>
      <c r="B184"/>
      <c r="C184"/>
      <c r="D184"/>
      <c r="E184"/>
      <c r="F184"/>
    </row>
    <row r="185" spans="1:6">
      <c r="A185"/>
      <c r="B185"/>
      <c r="C185"/>
      <c r="D185"/>
      <c r="E185"/>
      <c r="F185"/>
    </row>
    <row r="186" spans="1:6">
      <c r="A186"/>
      <c r="B186"/>
      <c r="C186"/>
      <c r="D186"/>
      <c r="E186"/>
      <c r="F186"/>
    </row>
    <row r="187" spans="1:6">
      <c r="A187"/>
      <c r="B187"/>
      <c r="C187"/>
      <c r="D187"/>
      <c r="E187"/>
      <c r="F187"/>
    </row>
    <row r="188" spans="1:6">
      <c r="A188"/>
      <c r="B188"/>
      <c r="C188"/>
      <c r="D188"/>
      <c r="E188"/>
      <c r="F188"/>
    </row>
    <row r="189" spans="1:6">
      <c r="A189"/>
      <c r="B189"/>
      <c r="C189"/>
      <c r="D189"/>
      <c r="E189"/>
      <c r="F189"/>
    </row>
    <row r="190" spans="1:6">
      <c r="A190"/>
      <c r="B190"/>
      <c r="C190"/>
      <c r="D190"/>
      <c r="E190"/>
      <c r="F190"/>
    </row>
    <row r="191" spans="1:6">
      <c r="A191"/>
      <c r="B191"/>
      <c r="C191"/>
      <c r="D191"/>
      <c r="E191"/>
      <c r="F191"/>
    </row>
    <row r="192" spans="1:6">
      <c r="A192"/>
      <c r="B192"/>
      <c r="C192"/>
      <c r="D192"/>
      <c r="E192"/>
      <c r="F192"/>
    </row>
    <row r="193" spans="1:6">
      <c r="A193"/>
      <c r="B193"/>
      <c r="C193"/>
      <c r="D193"/>
      <c r="E193"/>
      <c r="F193"/>
    </row>
    <row r="194" spans="1:6">
      <c r="A194"/>
      <c r="B194"/>
      <c r="C194"/>
      <c r="D194"/>
      <c r="E194"/>
      <c r="F194"/>
    </row>
    <row r="195" spans="1:6">
      <c r="A195"/>
      <c r="B195"/>
      <c r="C195"/>
      <c r="D195"/>
      <c r="E195"/>
      <c r="F195"/>
    </row>
    <row r="196" spans="1:6">
      <c r="A196"/>
      <c r="B196"/>
      <c r="C196"/>
      <c r="D196"/>
      <c r="E196"/>
      <c r="F196"/>
    </row>
    <row r="197" spans="1:6">
      <c r="A197"/>
      <c r="B197"/>
      <c r="C197"/>
      <c r="D197"/>
      <c r="E197"/>
      <c r="F197"/>
    </row>
    <row r="198" spans="1:6">
      <c r="A198"/>
      <c r="B198"/>
      <c r="C198"/>
      <c r="D198"/>
      <c r="E198"/>
      <c r="F198"/>
    </row>
    <row r="199" spans="1:6">
      <c r="A199"/>
      <c r="B199"/>
      <c r="C199"/>
      <c r="D199"/>
      <c r="E199"/>
      <c r="F199"/>
    </row>
    <row r="200" spans="1:6">
      <c r="A200"/>
      <c r="B200"/>
      <c r="C200"/>
      <c r="D200"/>
      <c r="E200"/>
      <c r="F200"/>
    </row>
    <row r="201" spans="1:6">
      <c r="A201"/>
      <c r="B201"/>
      <c r="C201"/>
      <c r="D201"/>
      <c r="E201"/>
      <c r="F201"/>
    </row>
    <row r="202" spans="1:6">
      <c r="A202"/>
      <c r="B202"/>
      <c r="C202"/>
      <c r="D202"/>
      <c r="E202"/>
      <c r="F202"/>
    </row>
    <row r="203" spans="1:6">
      <c r="A203"/>
      <c r="B203"/>
      <c r="C203"/>
      <c r="D203"/>
      <c r="E203"/>
      <c r="F203"/>
    </row>
    <row r="204" spans="1:6">
      <c r="A204"/>
      <c r="B204"/>
      <c r="C204"/>
      <c r="D204"/>
      <c r="E204"/>
      <c r="F204"/>
    </row>
    <row r="205" spans="1:6">
      <c r="A205"/>
      <c r="B205"/>
      <c r="C205"/>
      <c r="D205"/>
      <c r="E205"/>
      <c r="F205"/>
    </row>
    <row r="206" spans="1:6">
      <c r="A206"/>
      <c r="B206"/>
      <c r="C206"/>
      <c r="D206"/>
      <c r="E206"/>
      <c r="F206"/>
    </row>
    <row r="207" spans="1:6">
      <c r="A207"/>
      <c r="B207"/>
      <c r="C207"/>
      <c r="D207"/>
      <c r="E207"/>
      <c r="F207"/>
    </row>
    <row r="208" spans="1:6">
      <c r="A208"/>
      <c r="B208"/>
      <c r="C208"/>
      <c r="D208"/>
      <c r="E208"/>
      <c r="F208"/>
    </row>
    <row r="209" spans="1:6">
      <c r="A209"/>
      <c r="B209"/>
      <c r="C209"/>
      <c r="D209"/>
      <c r="E209"/>
      <c r="F209"/>
    </row>
    <row r="210" spans="1:6">
      <c r="A210"/>
      <c r="B210"/>
      <c r="C210"/>
      <c r="D210"/>
      <c r="E210"/>
      <c r="F210"/>
    </row>
    <row r="211" spans="1:6">
      <c r="A211"/>
      <c r="B211"/>
      <c r="C211"/>
      <c r="D211"/>
      <c r="E211"/>
      <c r="F211"/>
    </row>
    <row r="212" spans="1:6">
      <c r="A212"/>
      <c r="B212"/>
      <c r="C212"/>
      <c r="D212"/>
      <c r="E212"/>
      <c r="F212"/>
    </row>
    <row r="213" spans="1:6">
      <c r="A213"/>
      <c r="B213"/>
      <c r="C213"/>
      <c r="D213"/>
      <c r="E213"/>
      <c r="F213"/>
    </row>
    <row r="214" spans="1:6">
      <c r="A214"/>
      <c r="B214"/>
      <c r="C214"/>
      <c r="D214"/>
      <c r="E214"/>
      <c r="F214"/>
    </row>
    <row r="215" spans="1:6">
      <c r="A215"/>
      <c r="B215"/>
      <c r="C215"/>
      <c r="D215"/>
      <c r="E215"/>
      <c r="F215"/>
    </row>
    <row r="216" spans="1:6">
      <c r="A216"/>
      <c r="B216"/>
      <c r="C216"/>
      <c r="D216"/>
      <c r="E216"/>
      <c r="F216"/>
    </row>
    <row r="217" spans="1:6">
      <c r="A217"/>
      <c r="B217"/>
      <c r="C217"/>
      <c r="D217"/>
      <c r="E217"/>
      <c r="F217"/>
    </row>
    <row r="218" spans="1:6">
      <c r="A218"/>
      <c r="B218"/>
      <c r="C218"/>
      <c r="D218"/>
      <c r="E218"/>
      <c r="F218"/>
    </row>
    <row r="219" spans="1:6">
      <c r="A219"/>
      <c r="B219"/>
      <c r="C219"/>
      <c r="D219"/>
      <c r="E219"/>
      <c r="F219"/>
    </row>
    <row r="220" spans="1:6">
      <c r="A220"/>
      <c r="B220"/>
      <c r="C220"/>
      <c r="D220"/>
      <c r="E220"/>
      <c r="F220"/>
    </row>
    <row r="221" spans="1:6">
      <c r="A221"/>
      <c r="B221"/>
      <c r="C221"/>
      <c r="D221"/>
      <c r="E221"/>
      <c r="F221"/>
    </row>
    <row r="222" spans="1:6">
      <c r="A222"/>
      <c r="B222"/>
      <c r="C222"/>
      <c r="D222"/>
      <c r="E222"/>
      <c r="F222"/>
    </row>
    <row r="223" spans="1:6">
      <c r="A223"/>
      <c r="B223"/>
      <c r="C223"/>
      <c r="D223"/>
      <c r="E223"/>
      <c r="F223"/>
    </row>
    <row r="224" spans="1:6">
      <c r="A224"/>
      <c r="B224"/>
      <c r="C224"/>
      <c r="D224"/>
      <c r="E224"/>
      <c r="F224"/>
    </row>
    <row r="225" spans="1:6">
      <c r="A225"/>
      <c r="B225"/>
      <c r="C225"/>
      <c r="D225"/>
      <c r="E225"/>
      <c r="F225"/>
    </row>
    <row r="226" spans="1:6">
      <c r="A226"/>
      <c r="B226"/>
      <c r="C226"/>
      <c r="D226"/>
      <c r="E226"/>
      <c r="F226"/>
    </row>
    <row r="227" spans="1:6">
      <c r="A227"/>
      <c r="B227"/>
      <c r="C227"/>
      <c r="D227"/>
      <c r="E227"/>
      <c r="F227"/>
    </row>
    <row r="228" spans="1:6">
      <c r="A228"/>
      <c r="B228"/>
      <c r="C228"/>
      <c r="D228"/>
      <c r="E228"/>
      <c r="F228"/>
    </row>
    <row r="229" spans="1:6">
      <c r="A229"/>
      <c r="B229"/>
      <c r="C229"/>
      <c r="D229"/>
      <c r="E229"/>
      <c r="F229"/>
    </row>
    <row r="230" spans="1:6">
      <c r="A230"/>
      <c r="B230"/>
      <c r="C230"/>
      <c r="D230"/>
      <c r="E230"/>
      <c r="F230"/>
    </row>
    <row r="231" spans="1:6">
      <c r="A231"/>
      <c r="B231"/>
      <c r="C231"/>
      <c r="D231"/>
      <c r="E231"/>
      <c r="F231"/>
    </row>
    <row r="232" spans="1:6">
      <c r="A232"/>
      <c r="B232"/>
      <c r="C232"/>
      <c r="D232"/>
      <c r="E232"/>
      <c r="F232"/>
    </row>
    <row r="233" spans="1:6">
      <c r="A233"/>
      <c r="B233"/>
      <c r="C233"/>
      <c r="D233"/>
      <c r="E233"/>
      <c r="F233"/>
    </row>
    <row r="234" spans="1:6">
      <c r="A234"/>
      <c r="B234"/>
      <c r="C234"/>
      <c r="D234"/>
      <c r="E234"/>
      <c r="F234"/>
    </row>
    <row r="235" spans="1:6">
      <c r="A235"/>
      <c r="B235"/>
      <c r="C235"/>
      <c r="D235"/>
      <c r="E235"/>
      <c r="F235"/>
    </row>
    <row r="236" spans="1:6">
      <c r="A236"/>
      <c r="B236"/>
      <c r="C236"/>
      <c r="D236"/>
      <c r="E236"/>
      <c r="F236"/>
    </row>
    <row r="237" spans="1:6">
      <c r="A237"/>
      <c r="B237"/>
      <c r="C237"/>
      <c r="D237"/>
      <c r="E237"/>
      <c r="F237"/>
    </row>
    <row r="238" spans="1:6">
      <c r="A238"/>
      <c r="B238"/>
      <c r="C238"/>
      <c r="D238"/>
      <c r="E238"/>
      <c r="F238"/>
    </row>
    <row r="239" spans="1:6">
      <c r="A239"/>
      <c r="B239"/>
      <c r="C239"/>
      <c r="D239"/>
      <c r="E239"/>
      <c r="F239"/>
    </row>
    <row r="240" spans="1:6">
      <c r="A240"/>
      <c r="B240"/>
      <c r="C240"/>
      <c r="D240"/>
      <c r="E240"/>
      <c r="F240"/>
    </row>
    <row r="241" spans="1:6">
      <c r="A241"/>
      <c r="B241"/>
      <c r="C241"/>
      <c r="D241"/>
      <c r="E241"/>
      <c r="F241"/>
    </row>
    <row r="242" spans="1:6">
      <c r="A242"/>
      <c r="B242"/>
      <c r="C242"/>
      <c r="D242"/>
      <c r="E242"/>
      <c r="F242"/>
    </row>
    <row r="243" spans="1:6">
      <c r="A243"/>
      <c r="B243"/>
      <c r="C243"/>
      <c r="D243"/>
      <c r="E243"/>
      <c r="F243"/>
    </row>
    <row r="244" spans="1:6">
      <c r="A244"/>
      <c r="B244"/>
      <c r="C244"/>
      <c r="D244"/>
      <c r="E244"/>
      <c r="F244"/>
    </row>
    <row r="245" spans="1:6">
      <c r="A245"/>
      <c r="B245"/>
      <c r="C245"/>
      <c r="D245"/>
      <c r="E245"/>
      <c r="F245"/>
    </row>
    <row r="246" spans="1:6">
      <c r="A246"/>
      <c r="B246"/>
      <c r="C246"/>
      <c r="D246"/>
      <c r="E246"/>
      <c r="F246"/>
    </row>
    <row r="247" spans="1:6">
      <c r="A247"/>
      <c r="B247"/>
      <c r="C247"/>
      <c r="D247"/>
      <c r="E247"/>
      <c r="F247"/>
    </row>
    <row r="248" spans="1:6">
      <c r="A248"/>
      <c r="B248"/>
      <c r="C248"/>
      <c r="D248"/>
      <c r="E248"/>
      <c r="F248"/>
    </row>
    <row r="249" spans="1:6">
      <c r="A249"/>
      <c r="B249"/>
      <c r="C249"/>
      <c r="D249"/>
      <c r="E249"/>
      <c r="F249"/>
    </row>
    <row r="250" spans="1:6">
      <c r="A250"/>
      <c r="B250"/>
      <c r="C250"/>
      <c r="D250"/>
      <c r="E250"/>
      <c r="F250"/>
    </row>
    <row r="251" spans="1:6">
      <c r="A251"/>
      <c r="B251"/>
      <c r="C251"/>
      <c r="D251"/>
      <c r="E251"/>
      <c r="F251"/>
    </row>
    <row r="252" spans="1:6">
      <c r="A252"/>
      <c r="B252"/>
      <c r="C252"/>
      <c r="D252"/>
      <c r="E252"/>
      <c r="F252"/>
    </row>
    <row r="253" spans="1:6">
      <c r="A253"/>
      <c r="B253"/>
      <c r="C253"/>
      <c r="D253"/>
      <c r="E253"/>
      <c r="F253"/>
    </row>
    <row r="254" spans="1:6">
      <c r="A254"/>
      <c r="B254"/>
      <c r="C254"/>
      <c r="D254"/>
      <c r="E254"/>
      <c r="F254"/>
    </row>
    <row r="255" spans="1:6">
      <c r="A255"/>
      <c r="B255"/>
      <c r="C255"/>
      <c r="D255"/>
      <c r="E255"/>
      <c r="F255"/>
    </row>
    <row r="256" spans="1:6">
      <c r="A256"/>
      <c r="B256"/>
      <c r="C256"/>
      <c r="D256"/>
      <c r="E256"/>
      <c r="F256"/>
    </row>
    <row r="257" spans="1:6">
      <c r="A257"/>
      <c r="B257"/>
      <c r="C257"/>
      <c r="D257"/>
      <c r="E257"/>
      <c r="F257"/>
    </row>
    <row r="258" spans="1:6">
      <c r="A258"/>
      <c r="B258"/>
      <c r="C258"/>
      <c r="D258"/>
      <c r="E258"/>
      <c r="F258"/>
    </row>
  </sheetData>
  <sheetProtection selectLockedCells="1" selectUnlockedCells="1"/>
  <mergeCells count="14">
    <mergeCell ref="A1:F1"/>
    <mergeCell ref="A21:F21"/>
    <mergeCell ref="A13:F13"/>
    <mergeCell ref="B2:D2"/>
    <mergeCell ref="C42:D42"/>
    <mergeCell ref="E3:F3"/>
    <mergeCell ref="B3:C3"/>
    <mergeCell ref="C43:D43"/>
    <mergeCell ref="C44:D44"/>
    <mergeCell ref="C45:D45"/>
    <mergeCell ref="A5:F5"/>
    <mergeCell ref="A41:F41"/>
    <mergeCell ref="A37:F37"/>
    <mergeCell ref="A32:F32"/>
  </mergeCells>
  <phoneticPr fontId="6" type="noConversion"/>
  <conditionalFormatting sqref="F40">
    <cfRule type="cellIs" dxfId="5" priority="1" operator="greaterThan">
      <formula>50000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 alignWithMargins="0">
    <oddFooter>&amp;L&amp;"Arial,Gras"&amp;9GIRCI AURA&amp;RPage 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B22"/>
  <sheetViews>
    <sheetView topLeftCell="A2" workbookViewId="0">
      <selection activeCell="A23" sqref="A23"/>
    </sheetView>
  </sheetViews>
  <sheetFormatPr baseColWidth="10" defaultRowHeight="12.75"/>
  <cols>
    <col min="1" max="1" width="79.28515625" bestFit="1" customWidth="1"/>
  </cols>
  <sheetData>
    <row r="2" spans="1:1" s="1" customFormat="1" ht="15.75">
      <c r="A2" s="46" t="s">
        <v>81</v>
      </c>
    </row>
    <row r="3" spans="1:1" ht="13.5" customHeight="1"/>
    <row r="4" spans="1:1">
      <c r="A4" s="16" t="s">
        <v>35</v>
      </c>
    </row>
    <row r="5" spans="1:1">
      <c r="A5" s="15" t="s">
        <v>82</v>
      </c>
    </row>
    <row r="6" spans="1:1">
      <c r="A6" s="15" t="s">
        <v>36</v>
      </c>
    </row>
    <row r="7" spans="1:1">
      <c r="A7" s="15"/>
    </row>
    <row r="8" spans="1:1">
      <c r="A8" s="16" t="s">
        <v>83</v>
      </c>
    </row>
    <row r="9" spans="1:1">
      <c r="A9" s="15" t="s">
        <v>34</v>
      </c>
    </row>
    <row r="10" spans="1:1">
      <c r="A10" s="15" t="s">
        <v>70</v>
      </c>
    </row>
    <row r="11" spans="1:1">
      <c r="A11" s="15"/>
    </row>
    <row r="12" spans="1:1">
      <c r="A12" s="16" t="s">
        <v>84</v>
      </c>
    </row>
    <row r="13" spans="1:1">
      <c r="A13" s="22" t="s">
        <v>69</v>
      </c>
    </row>
    <row r="14" spans="1:1">
      <c r="A14" s="22"/>
    </row>
    <row r="15" spans="1:1" ht="25.5">
      <c r="A15" s="16" t="s">
        <v>87</v>
      </c>
    </row>
    <row r="16" spans="1:1" ht="17.25" customHeight="1">
      <c r="A16" s="15"/>
    </row>
    <row r="17" spans="1:2" s="1" customFormat="1" ht="17.25" customHeight="1">
      <c r="A17" s="16" t="s">
        <v>72</v>
      </c>
    </row>
    <row r="18" spans="1:2" ht="28.5" customHeight="1">
      <c r="A18" s="15" t="s">
        <v>80</v>
      </c>
      <c r="B18" s="22"/>
    </row>
    <row r="19" spans="1:2" ht="15.75" customHeight="1">
      <c r="A19" s="16" t="s">
        <v>76</v>
      </c>
      <c r="B19" s="22"/>
    </row>
    <row r="20" spans="1:2" ht="25.5">
      <c r="A20" s="15" t="s">
        <v>85</v>
      </c>
    </row>
    <row r="21" spans="1:2" ht="15" customHeight="1">
      <c r="A21" s="15"/>
    </row>
    <row r="22" spans="1:2">
      <c r="A22" s="1" t="s">
        <v>95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4"/>
  <sheetViews>
    <sheetView workbookViewId="0">
      <selection sqref="A1:B1"/>
    </sheetView>
  </sheetViews>
  <sheetFormatPr baseColWidth="10" defaultRowHeight="12.75"/>
  <cols>
    <col min="1" max="2" width="44.85546875" customWidth="1"/>
  </cols>
  <sheetData>
    <row r="1" spans="1:2" ht="35.25" customHeight="1" thickBot="1">
      <c r="A1" s="122" t="s">
        <v>167</v>
      </c>
      <c r="B1" s="122"/>
    </row>
    <row r="2" spans="1:2" ht="29.25" thickBot="1">
      <c r="A2" s="51" t="s">
        <v>88</v>
      </c>
      <c r="B2" s="52" t="s">
        <v>94</v>
      </c>
    </row>
    <row r="3" spans="1:2" ht="15.75" thickTop="1" thickBot="1">
      <c r="A3" s="48" t="s">
        <v>89</v>
      </c>
      <c r="B3" s="49" t="s">
        <v>90</v>
      </c>
    </row>
    <row r="4" spans="1:2" ht="15" thickBot="1">
      <c r="A4" s="47" t="s">
        <v>91</v>
      </c>
      <c r="B4" s="50" t="s">
        <v>92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1" sqref="B1:C1"/>
    </sheetView>
  </sheetViews>
  <sheetFormatPr baseColWidth="10" defaultRowHeight="15"/>
  <cols>
    <col min="1" max="1" width="28.42578125" style="55" customWidth="1"/>
    <col min="2" max="2" width="20.42578125" style="55" customWidth="1"/>
    <col min="3" max="3" width="21.140625" style="55" customWidth="1"/>
    <col min="4" max="4" width="15.140625" style="55" customWidth="1"/>
    <col min="5" max="5" width="16.28515625" style="55" customWidth="1"/>
    <col min="6" max="16384" width="11.42578125" style="55"/>
  </cols>
  <sheetData>
    <row r="1" spans="1:5" ht="18.75">
      <c r="B1" s="123"/>
      <c r="C1" s="123"/>
    </row>
    <row r="2" spans="1:5">
      <c r="B2" s="56"/>
    </row>
    <row r="3" spans="1:5" s="102" customFormat="1">
      <c r="A3" s="100" t="s">
        <v>165</v>
      </c>
      <c r="B3" s="101" t="s">
        <v>149</v>
      </c>
      <c r="C3" s="100" t="s">
        <v>48</v>
      </c>
      <c r="D3" s="100" t="s">
        <v>49</v>
      </c>
      <c r="E3" s="100" t="s">
        <v>50</v>
      </c>
    </row>
    <row r="4" spans="1:5">
      <c r="A4" s="55" t="s">
        <v>51</v>
      </c>
      <c r="B4" s="56">
        <v>44286.23</v>
      </c>
      <c r="C4" s="57">
        <f t="shared" ref="C4:C40" si="0">B4/12</f>
        <v>3690.5191666666669</v>
      </c>
      <c r="D4" s="57">
        <f t="shared" ref="D4:D40" si="1">C4/16.166666</f>
        <v>228.27954549606375</v>
      </c>
      <c r="E4" s="57">
        <f t="shared" ref="E4:E40" si="2">D4/7.5</f>
        <v>30.437272732808498</v>
      </c>
    </row>
    <row r="5" spans="1:5">
      <c r="A5" s="55" t="s">
        <v>97</v>
      </c>
      <c r="B5" s="56">
        <v>44301.85</v>
      </c>
      <c r="C5" s="57">
        <f t="shared" si="0"/>
        <v>3691.8208333333332</v>
      </c>
      <c r="D5" s="57">
        <f t="shared" si="1"/>
        <v>228.36006096330149</v>
      </c>
      <c r="E5" s="57">
        <f t="shared" si="2"/>
        <v>30.4480081284402</v>
      </c>
    </row>
    <row r="6" spans="1:5">
      <c r="A6" s="55" t="s">
        <v>98</v>
      </c>
      <c r="B6" s="56">
        <v>57089.05</v>
      </c>
      <c r="C6" s="57">
        <f t="shared" si="0"/>
        <v>4757.4208333333336</v>
      </c>
      <c r="D6" s="57">
        <f t="shared" si="1"/>
        <v>294.2734657432357</v>
      </c>
      <c r="E6" s="57">
        <f t="shared" si="2"/>
        <v>39.236462099098091</v>
      </c>
    </row>
    <row r="7" spans="1:5">
      <c r="A7" s="55" t="s">
        <v>150</v>
      </c>
      <c r="B7" s="58">
        <v>48730.52</v>
      </c>
      <c r="C7" s="57">
        <f t="shared" si="0"/>
        <v>4060.8766666666666</v>
      </c>
      <c r="D7" s="57">
        <f t="shared" si="1"/>
        <v>251.18825778095908</v>
      </c>
      <c r="E7" s="57">
        <f t="shared" si="2"/>
        <v>33.491767704127874</v>
      </c>
    </row>
    <row r="8" spans="1:5">
      <c r="A8" s="55" t="s">
        <v>151</v>
      </c>
      <c r="B8" s="58">
        <v>51105.98</v>
      </c>
      <c r="C8" s="57">
        <f t="shared" si="0"/>
        <v>4258.8316666666669</v>
      </c>
      <c r="D8" s="57">
        <f t="shared" si="1"/>
        <v>263.43289746115045</v>
      </c>
      <c r="E8" s="57">
        <f t="shared" si="2"/>
        <v>35.124386328153392</v>
      </c>
    </row>
    <row r="9" spans="1:5">
      <c r="A9" s="55" t="s">
        <v>152</v>
      </c>
      <c r="B9" s="58">
        <v>51461.95</v>
      </c>
      <c r="C9" s="57">
        <f t="shared" si="0"/>
        <v>4288.4958333333334</v>
      </c>
      <c r="D9" s="57">
        <f t="shared" si="1"/>
        <v>265.2677944440328</v>
      </c>
      <c r="E9" s="57">
        <f t="shared" si="2"/>
        <v>35.369039259204371</v>
      </c>
    </row>
    <row r="10" spans="1:5">
      <c r="A10" s="55" t="s">
        <v>153</v>
      </c>
      <c r="B10" s="58">
        <v>40101.53</v>
      </c>
      <c r="C10" s="57">
        <f t="shared" si="0"/>
        <v>3341.7941666666666</v>
      </c>
      <c r="D10" s="57">
        <f t="shared" si="1"/>
        <v>206.70892604985264</v>
      </c>
      <c r="E10" s="57">
        <f t="shared" si="2"/>
        <v>27.561190139980351</v>
      </c>
    </row>
    <row r="11" spans="1:5">
      <c r="A11" s="55" t="s">
        <v>99</v>
      </c>
      <c r="B11" s="56">
        <v>72192.350000000006</v>
      </c>
      <c r="C11" s="57">
        <f t="shared" si="0"/>
        <v>6016.0291666666672</v>
      </c>
      <c r="D11" s="57">
        <f t="shared" si="1"/>
        <v>372.1255308093003</v>
      </c>
      <c r="E11" s="57">
        <f t="shared" si="2"/>
        <v>49.616737441240041</v>
      </c>
    </row>
    <row r="12" spans="1:5">
      <c r="A12" s="55" t="s">
        <v>154</v>
      </c>
      <c r="B12" s="59">
        <v>79743.12</v>
      </c>
      <c r="C12" s="57">
        <f>B12/12</f>
        <v>6645.2599999999993</v>
      </c>
      <c r="D12" s="57">
        <f>C12/16.166666</f>
        <v>411.04702725967121</v>
      </c>
      <c r="E12" s="57">
        <f>D12/7.5</f>
        <v>54.806270301289494</v>
      </c>
    </row>
    <row r="13" spans="1:5">
      <c r="A13" s="55" t="s">
        <v>100</v>
      </c>
      <c r="B13" s="56">
        <v>74391.460000000006</v>
      </c>
      <c r="C13" s="57">
        <f t="shared" si="0"/>
        <v>6199.2883333333339</v>
      </c>
      <c r="D13" s="57">
        <f t="shared" si="1"/>
        <v>383.46114983344955</v>
      </c>
      <c r="E13" s="57">
        <f t="shared" si="2"/>
        <v>51.12815331112661</v>
      </c>
    </row>
    <row r="14" spans="1:5">
      <c r="A14" s="55" t="s">
        <v>9</v>
      </c>
      <c r="B14" s="56">
        <v>68238.880000000005</v>
      </c>
      <c r="C14" s="57">
        <f t="shared" si="0"/>
        <v>5686.5733333333337</v>
      </c>
      <c r="D14" s="57">
        <f t="shared" si="1"/>
        <v>351.74681862873484</v>
      </c>
      <c r="E14" s="57">
        <f t="shared" si="2"/>
        <v>46.899575817164646</v>
      </c>
    </row>
    <row r="15" spans="1:5">
      <c r="A15" s="55" t="s">
        <v>155</v>
      </c>
      <c r="B15" s="56">
        <v>78921.509999999995</v>
      </c>
      <c r="C15" s="57">
        <f t="shared" si="0"/>
        <v>6576.7924999999996</v>
      </c>
      <c r="D15" s="57">
        <f t="shared" si="1"/>
        <v>406.81192399224426</v>
      </c>
      <c r="E15" s="57">
        <f t="shared" si="2"/>
        <v>54.241589865632569</v>
      </c>
    </row>
    <row r="16" spans="1:5">
      <c r="A16" s="55" t="s">
        <v>52</v>
      </c>
      <c r="B16" s="56">
        <v>67534.44</v>
      </c>
      <c r="C16" s="57">
        <f t="shared" si="0"/>
        <v>5627.87</v>
      </c>
      <c r="D16" s="57">
        <f t="shared" si="1"/>
        <v>348.11568445837872</v>
      </c>
      <c r="E16" s="57">
        <f t="shared" si="2"/>
        <v>46.415424594450499</v>
      </c>
    </row>
    <row r="17" spans="1:5">
      <c r="A17" s="55" t="s">
        <v>53</v>
      </c>
      <c r="B17" s="56">
        <v>54495.51</v>
      </c>
      <c r="C17" s="57">
        <f t="shared" si="0"/>
        <v>4541.2925000000005</v>
      </c>
      <c r="D17" s="57">
        <f t="shared" si="1"/>
        <v>280.90470230534856</v>
      </c>
      <c r="E17" s="57">
        <f t="shared" si="2"/>
        <v>37.453960307379809</v>
      </c>
    </row>
    <row r="18" spans="1:5">
      <c r="A18" s="55" t="s">
        <v>156</v>
      </c>
      <c r="B18" s="58">
        <v>58043.87</v>
      </c>
      <c r="C18" s="57">
        <f t="shared" si="0"/>
        <v>4836.9891666666672</v>
      </c>
      <c r="D18" s="57">
        <f t="shared" si="1"/>
        <v>299.1952185235142</v>
      </c>
      <c r="E18" s="57">
        <f t="shared" si="2"/>
        <v>39.892695803135226</v>
      </c>
    </row>
    <row r="19" spans="1:5">
      <c r="A19" s="55" t="s">
        <v>10</v>
      </c>
      <c r="B19" s="56">
        <v>73289.279999999999</v>
      </c>
      <c r="C19" s="57">
        <f t="shared" si="0"/>
        <v>6107.44</v>
      </c>
      <c r="D19" s="57">
        <f t="shared" si="1"/>
        <v>377.7798093929818</v>
      </c>
      <c r="E19" s="57">
        <f t="shared" si="2"/>
        <v>50.370641252397576</v>
      </c>
    </row>
    <row r="20" spans="1:5">
      <c r="A20" s="55" t="s">
        <v>101</v>
      </c>
      <c r="B20" s="56">
        <v>59439.5</v>
      </c>
      <c r="C20" s="57">
        <f t="shared" si="0"/>
        <v>4953.291666666667</v>
      </c>
      <c r="D20" s="57">
        <f t="shared" si="1"/>
        <v>306.3891878923377</v>
      </c>
      <c r="E20" s="57">
        <f t="shared" si="2"/>
        <v>40.851891718978358</v>
      </c>
    </row>
    <row r="21" spans="1:5">
      <c r="A21" s="55" t="s">
        <v>54</v>
      </c>
      <c r="B21" s="56">
        <v>72192.350000000006</v>
      </c>
      <c r="C21" s="57">
        <f t="shared" si="0"/>
        <v>6016.0291666666672</v>
      </c>
      <c r="D21" s="57">
        <f t="shared" si="1"/>
        <v>372.1255308093003</v>
      </c>
      <c r="E21" s="57">
        <f t="shared" si="2"/>
        <v>49.616737441240041</v>
      </c>
    </row>
    <row r="22" spans="1:5">
      <c r="A22" s="55" t="s">
        <v>93</v>
      </c>
      <c r="B22" s="56">
        <v>72192.350000000006</v>
      </c>
      <c r="C22" s="57">
        <f t="shared" si="0"/>
        <v>6016.0291666666672</v>
      </c>
      <c r="D22" s="57">
        <f t="shared" si="1"/>
        <v>372.1255308093003</v>
      </c>
      <c r="E22" s="57">
        <f t="shared" si="2"/>
        <v>49.616737441240041</v>
      </c>
    </row>
    <row r="23" spans="1:5">
      <c r="A23" s="55" t="s">
        <v>11</v>
      </c>
      <c r="B23" s="56">
        <v>72192.350000000006</v>
      </c>
      <c r="C23" s="57">
        <f t="shared" si="0"/>
        <v>6016.0291666666672</v>
      </c>
      <c r="D23" s="57">
        <f t="shared" si="1"/>
        <v>372.1255308093003</v>
      </c>
      <c r="E23" s="57">
        <f t="shared" si="2"/>
        <v>49.616737441240041</v>
      </c>
    </row>
    <row r="24" spans="1:5">
      <c r="A24" s="55" t="s">
        <v>157</v>
      </c>
      <c r="B24" s="58">
        <v>71088.11</v>
      </c>
      <c r="C24" s="57">
        <f t="shared" si="0"/>
        <v>5924.0091666666667</v>
      </c>
      <c r="D24" s="57">
        <f t="shared" si="1"/>
        <v>366.4335718116937</v>
      </c>
      <c r="E24" s="57">
        <f t="shared" si="2"/>
        <v>48.857809574892492</v>
      </c>
    </row>
    <row r="25" spans="1:5">
      <c r="A25" s="55" t="s">
        <v>12</v>
      </c>
      <c r="B25" s="56">
        <v>60816.24</v>
      </c>
      <c r="C25" s="57">
        <f t="shared" si="0"/>
        <v>5068.0199999999995</v>
      </c>
      <c r="D25" s="57">
        <f t="shared" si="1"/>
        <v>313.48578612312519</v>
      </c>
      <c r="E25" s="57">
        <f t="shared" si="2"/>
        <v>41.798104816416689</v>
      </c>
    </row>
    <row r="26" spans="1:5">
      <c r="A26" s="55" t="s">
        <v>13</v>
      </c>
      <c r="B26" s="56">
        <v>61985.62</v>
      </c>
      <c r="C26" s="57">
        <f t="shared" si="0"/>
        <v>5165.4683333333332</v>
      </c>
      <c r="D26" s="57">
        <f t="shared" si="1"/>
        <v>319.51351833045436</v>
      </c>
      <c r="E26" s="57">
        <f t="shared" si="2"/>
        <v>42.601802444060581</v>
      </c>
    </row>
    <row r="27" spans="1:5">
      <c r="A27" s="55" t="s">
        <v>158</v>
      </c>
      <c r="B27" s="59">
        <v>65068.01</v>
      </c>
      <c r="C27" s="57">
        <f>B27/12</f>
        <v>5422.3341666666665</v>
      </c>
      <c r="D27" s="57">
        <f>C27/16.166666</f>
        <v>335.40212723307741</v>
      </c>
      <c r="E27" s="57">
        <f>D27/7.5</f>
        <v>44.720283631076988</v>
      </c>
    </row>
    <row r="28" spans="1:5">
      <c r="A28" s="55" t="s">
        <v>15</v>
      </c>
      <c r="B28" s="56">
        <v>67140.13</v>
      </c>
      <c r="C28" s="57">
        <f t="shared" si="0"/>
        <v>5595.0108333333337</v>
      </c>
      <c r="D28" s="57">
        <f t="shared" si="1"/>
        <v>346.08315860136742</v>
      </c>
      <c r="E28" s="57">
        <f t="shared" si="2"/>
        <v>46.144421146848991</v>
      </c>
    </row>
    <row r="29" spans="1:5">
      <c r="A29" s="55" t="s">
        <v>14</v>
      </c>
      <c r="B29" s="56">
        <v>61097.29</v>
      </c>
      <c r="C29" s="57">
        <f t="shared" si="0"/>
        <v>5091.4408333333331</v>
      </c>
      <c r="D29" s="57">
        <f t="shared" si="1"/>
        <v>314.93449752307208</v>
      </c>
      <c r="E29" s="57">
        <f t="shared" si="2"/>
        <v>41.991266336409609</v>
      </c>
    </row>
    <row r="30" spans="1:5">
      <c r="A30" s="55" t="s">
        <v>102</v>
      </c>
      <c r="B30" s="56">
        <v>56094.58</v>
      </c>
      <c r="C30" s="57">
        <f t="shared" si="0"/>
        <v>4674.5483333333332</v>
      </c>
      <c r="D30" s="57">
        <f t="shared" si="1"/>
        <v>289.14733151123016</v>
      </c>
      <c r="E30" s="57">
        <f t="shared" si="2"/>
        <v>38.552977534830688</v>
      </c>
    </row>
    <row r="31" spans="1:5">
      <c r="A31" s="55" t="s">
        <v>103</v>
      </c>
      <c r="B31" s="56">
        <v>55008.15</v>
      </c>
      <c r="C31" s="57">
        <f t="shared" si="0"/>
        <v>4584.0124999999998</v>
      </c>
      <c r="D31" s="57">
        <f t="shared" si="1"/>
        <v>283.5471766411207</v>
      </c>
      <c r="E31" s="57">
        <f t="shared" si="2"/>
        <v>37.806290218816095</v>
      </c>
    </row>
    <row r="32" spans="1:5">
      <c r="A32" s="55" t="s">
        <v>15</v>
      </c>
      <c r="B32" s="56">
        <v>67140.13</v>
      </c>
      <c r="C32" s="57">
        <f t="shared" si="0"/>
        <v>5595.0108333333337</v>
      </c>
      <c r="D32" s="57">
        <f t="shared" si="1"/>
        <v>346.08315860136742</v>
      </c>
      <c r="E32" s="57">
        <f t="shared" si="2"/>
        <v>46.144421146848991</v>
      </c>
    </row>
    <row r="33" spans="1:5">
      <c r="A33" s="55" t="s">
        <v>55</v>
      </c>
      <c r="B33" s="56">
        <v>60832.41</v>
      </c>
      <c r="C33" s="57">
        <f t="shared" si="0"/>
        <v>5069.3675000000003</v>
      </c>
      <c r="D33" s="57">
        <f t="shared" si="1"/>
        <v>313.56913664202631</v>
      </c>
      <c r="E33" s="57">
        <f t="shared" si="2"/>
        <v>41.809218218936842</v>
      </c>
    </row>
    <row r="34" spans="1:5">
      <c r="A34" s="55" t="s">
        <v>16</v>
      </c>
      <c r="B34" s="56">
        <v>56194.86</v>
      </c>
      <c r="C34" s="57">
        <f t="shared" si="0"/>
        <v>4682.9049999999997</v>
      </c>
      <c r="D34" s="57">
        <f t="shared" si="1"/>
        <v>289.66423874904075</v>
      </c>
      <c r="E34" s="57">
        <f t="shared" si="2"/>
        <v>38.621898499872103</v>
      </c>
    </row>
    <row r="35" spans="1:5">
      <c r="A35" s="55" t="s">
        <v>56</v>
      </c>
      <c r="B35" s="56">
        <v>95415.12</v>
      </c>
      <c r="C35" s="57">
        <f t="shared" si="0"/>
        <v>7951.2599999999993</v>
      </c>
      <c r="D35" s="57">
        <f t="shared" si="1"/>
        <v>491.83053574558909</v>
      </c>
      <c r="E35" s="57">
        <f t="shared" si="2"/>
        <v>65.577404766078544</v>
      </c>
    </row>
    <row r="36" spans="1:5">
      <c r="A36" s="55" t="s">
        <v>57</v>
      </c>
      <c r="B36" s="56">
        <v>72452.91</v>
      </c>
      <c r="C36" s="57">
        <f t="shared" si="0"/>
        <v>6037.7425000000003</v>
      </c>
      <c r="D36" s="57">
        <f t="shared" si="1"/>
        <v>373.46862364819071</v>
      </c>
      <c r="E36" s="57">
        <f t="shared" si="2"/>
        <v>49.79581648642543</v>
      </c>
    </row>
    <row r="37" spans="1:5">
      <c r="A37" s="55" t="s">
        <v>58</v>
      </c>
      <c r="B37" s="56">
        <v>56190.92</v>
      </c>
      <c r="C37" s="57">
        <f t="shared" si="0"/>
        <v>4682.5766666666668</v>
      </c>
      <c r="D37" s="57">
        <f t="shared" si="1"/>
        <v>289.64392946985276</v>
      </c>
      <c r="E37" s="57">
        <f t="shared" si="2"/>
        <v>38.619190595980371</v>
      </c>
    </row>
    <row r="38" spans="1:5">
      <c r="A38" s="55" t="s">
        <v>17</v>
      </c>
      <c r="B38" s="56">
        <v>62355.12</v>
      </c>
      <c r="C38" s="57">
        <f t="shared" si="0"/>
        <v>5196.26</v>
      </c>
      <c r="D38" s="57">
        <f t="shared" si="1"/>
        <v>321.41815758425395</v>
      </c>
      <c r="E38" s="57">
        <f t="shared" si="2"/>
        <v>42.855754344567195</v>
      </c>
    </row>
    <row r="39" spans="1:5">
      <c r="A39" s="55" t="s">
        <v>59</v>
      </c>
      <c r="B39" s="56">
        <v>53625.120000000003</v>
      </c>
      <c r="C39" s="57">
        <f t="shared" si="0"/>
        <v>4468.76</v>
      </c>
      <c r="D39" s="57">
        <f t="shared" si="1"/>
        <v>276.41815572858377</v>
      </c>
      <c r="E39" s="57">
        <f t="shared" si="2"/>
        <v>36.855754097144505</v>
      </c>
    </row>
    <row r="40" spans="1:5">
      <c r="A40" s="55" t="s">
        <v>18</v>
      </c>
      <c r="B40" s="56">
        <v>58992.15</v>
      </c>
      <c r="C40" s="57">
        <f t="shared" si="0"/>
        <v>4916.0124999999998</v>
      </c>
      <c r="D40" s="57">
        <f t="shared" si="1"/>
        <v>304.08325996219628</v>
      </c>
      <c r="E40" s="57">
        <f t="shared" si="2"/>
        <v>40.54443466162617</v>
      </c>
    </row>
    <row r="41" spans="1:5">
      <c r="B41" s="56"/>
    </row>
    <row r="42" spans="1:5">
      <c r="A42" s="55" t="s">
        <v>60</v>
      </c>
      <c r="B42" s="56"/>
    </row>
    <row r="43" spans="1:5">
      <c r="A43" s="55" t="s">
        <v>61</v>
      </c>
      <c r="B43" s="56"/>
    </row>
    <row r="44" spans="1:5">
      <c r="A44" s="55" t="s">
        <v>62</v>
      </c>
      <c r="B44" s="56"/>
    </row>
    <row r="45" spans="1:5">
      <c r="A45" s="55" t="s">
        <v>63</v>
      </c>
      <c r="B45" s="56"/>
    </row>
    <row r="46" spans="1:5">
      <c r="A46" s="55" t="s">
        <v>64</v>
      </c>
      <c r="B46" s="56"/>
    </row>
    <row r="47" spans="1:5">
      <c r="B47" s="56"/>
    </row>
    <row r="48" spans="1:5">
      <c r="A48" s="55" t="s">
        <v>104</v>
      </c>
      <c r="B48" s="56"/>
    </row>
    <row r="49" spans="1:2">
      <c r="A49" s="55" t="s">
        <v>105</v>
      </c>
      <c r="B49" s="56"/>
    </row>
    <row r="50" spans="1:2">
      <c r="A50" s="55" t="s">
        <v>106</v>
      </c>
      <c r="B50" s="56"/>
    </row>
    <row r="51" spans="1:2">
      <c r="A51" s="55" t="s">
        <v>107</v>
      </c>
      <c r="B51" s="56"/>
    </row>
    <row r="52" spans="1:2">
      <c r="A52" s="55" t="s">
        <v>108</v>
      </c>
      <c r="B52" s="56"/>
    </row>
    <row r="53" spans="1:2">
      <c r="B53" s="56"/>
    </row>
    <row r="54" spans="1:2">
      <c r="A54" s="55" t="s">
        <v>109</v>
      </c>
      <c r="B54" s="56"/>
    </row>
    <row r="55" spans="1:2">
      <c r="A55" s="55" t="s">
        <v>110</v>
      </c>
      <c r="B55" s="56"/>
    </row>
  </sheetData>
  <mergeCells count="1">
    <mergeCell ref="B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38"/>
  <sheetViews>
    <sheetView workbookViewId="0">
      <selection activeCell="J26" sqref="J26"/>
    </sheetView>
  </sheetViews>
  <sheetFormatPr baseColWidth="10" defaultRowHeight="15"/>
  <cols>
    <col min="1" max="1" width="66.42578125" style="55" customWidth="1"/>
    <col min="2" max="2" width="12.7109375" style="55" customWidth="1"/>
    <col min="3" max="5" width="12.7109375" style="61" customWidth="1"/>
    <col min="6" max="9" width="12.7109375" style="62" customWidth="1"/>
    <col min="10" max="10" width="12.7109375" style="63" customWidth="1"/>
    <col min="11" max="12" width="12.7109375" style="55" customWidth="1"/>
    <col min="13" max="16384" width="11.42578125" style="55"/>
  </cols>
  <sheetData>
    <row r="6" spans="1:12">
      <c r="A6" s="60"/>
      <c r="B6" s="60"/>
    </row>
    <row r="7" spans="1:12">
      <c r="A7" s="64" t="s">
        <v>159</v>
      </c>
      <c r="B7" s="64"/>
    </row>
    <row r="8" spans="1:12">
      <c r="A8" s="60"/>
      <c r="B8" s="60"/>
    </row>
    <row r="11" spans="1:12" ht="18.75">
      <c r="A11" s="65" t="s">
        <v>160</v>
      </c>
      <c r="B11" s="65"/>
      <c r="E11" s="66"/>
      <c r="F11" s="66"/>
      <c r="G11" s="66"/>
      <c r="H11" s="66"/>
    </row>
    <row r="14" spans="1:12" ht="48.75" customHeight="1">
      <c r="A14" s="67" t="s">
        <v>111</v>
      </c>
      <c r="B14" s="67" t="s">
        <v>112</v>
      </c>
      <c r="C14" s="67" t="s">
        <v>113</v>
      </c>
      <c r="D14" s="67" t="s">
        <v>114</v>
      </c>
      <c r="E14" s="68" t="s">
        <v>115</v>
      </c>
      <c r="F14" s="68" t="s">
        <v>116</v>
      </c>
      <c r="G14" s="68" t="s">
        <v>117</v>
      </c>
      <c r="H14" s="68" t="s">
        <v>118</v>
      </c>
      <c r="I14" s="68" t="s">
        <v>119</v>
      </c>
      <c r="J14" s="69" t="s">
        <v>120</v>
      </c>
      <c r="K14" s="69" t="s">
        <v>121</v>
      </c>
      <c r="L14" s="70" t="s">
        <v>122</v>
      </c>
    </row>
    <row r="15" spans="1:12" ht="20.100000000000001" customHeight="1">
      <c r="A15" s="71" t="s">
        <v>123</v>
      </c>
      <c r="B15" s="72" t="s">
        <v>124</v>
      </c>
      <c r="C15" s="73" t="s">
        <v>125</v>
      </c>
      <c r="D15" s="74">
        <v>23910</v>
      </c>
      <c r="E15" s="75">
        <f t="shared" ref="E15:E29" si="0">D15*0.1</f>
        <v>2391</v>
      </c>
      <c r="F15" s="75">
        <f t="shared" ref="F15:F28" si="1">(D15+E15)*0.1</f>
        <v>2630.1000000000004</v>
      </c>
      <c r="G15" s="75">
        <f>(D15+E15+F15)*0.34</f>
        <v>9836.5740000000005</v>
      </c>
      <c r="H15" s="75">
        <f t="shared" ref="H15:H29" si="2">SUM(D15:G15)</f>
        <v>38767.673999999999</v>
      </c>
      <c r="I15" s="75">
        <f t="shared" ref="I15:I29" si="3">H15/12</f>
        <v>3230.6394999999998</v>
      </c>
      <c r="J15" s="76">
        <f t="shared" ref="J15:J26" si="4">D15/12</f>
        <v>1992.5</v>
      </c>
      <c r="K15" s="77">
        <f>J15-(J15*25.2/100)</f>
        <v>1490.3899999999999</v>
      </c>
      <c r="L15" s="78">
        <f>((D15/12)/147.42)*1.343</f>
        <v>18.151726360059694</v>
      </c>
    </row>
    <row r="16" spans="1:12" ht="20.100000000000001" customHeight="1">
      <c r="A16" s="71" t="s">
        <v>126</v>
      </c>
      <c r="B16" s="72" t="s">
        <v>127</v>
      </c>
      <c r="C16" s="73" t="s">
        <v>125</v>
      </c>
      <c r="D16" s="74">
        <v>23910</v>
      </c>
      <c r="E16" s="75">
        <f t="shared" si="0"/>
        <v>2391</v>
      </c>
      <c r="F16" s="75">
        <f t="shared" si="1"/>
        <v>2630.1000000000004</v>
      </c>
      <c r="G16" s="75">
        <f>(D16+E16+F16)*0.34</f>
        <v>9836.5740000000005</v>
      </c>
      <c r="H16" s="75">
        <f t="shared" ref="H16" si="5">SUM(D16:G16)</f>
        <v>38767.673999999999</v>
      </c>
      <c r="I16" s="75">
        <f t="shared" si="3"/>
        <v>3230.6394999999998</v>
      </c>
      <c r="J16" s="76">
        <f t="shared" si="4"/>
        <v>1992.5</v>
      </c>
      <c r="K16" s="77">
        <f>J16-(J16*25.2/100)</f>
        <v>1490.3899999999999</v>
      </c>
      <c r="L16" s="78">
        <f>((D16/12)/147.42)*1.343</f>
        <v>18.151726360059694</v>
      </c>
    </row>
    <row r="17" spans="1:12" ht="20.100000000000001" customHeight="1">
      <c r="A17" s="71" t="s">
        <v>128</v>
      </c>
      <c r="B17" s="72" t="s">
        <v>124</v>
      </c>
      <c r="C17" s="73" t="s">
        <v>129</v>
      </c>
      <c r="D17" s="74">
        <v>26317</v>
      </c>
      <c r="E17" s="75">
        <f t="shared" si="0"/>
        <v>2631.7000000000003</v>
      </c>
      <c r="F17" s="75">
        <f t="shared" si="1"/>
        <v>2894.8700000000003</v>
      </c>
      <c r="G17" s="75">
        <f>(D17+E17+F17)*0.43</f>
        <v>13692.7351</v>
      </c>
      <c r="H17" s="75">
        <f t="shared" si="2"/>
        <v>45536.305099999998</v>
      </c>
      <c r="I17" s="75">
        <f t="shared" si="3"/>
        <v>3794.6920916666663</v>
      </c>
      <c r="J17" s="76">
        <f t="shared" si="4"/>
        <v>2193.0833333333335</v>
      </c>
      <c r="K17" s="77">
        <f>J17-(J17*24.94/100)</f>
        <v>1646.12835</v>
      </c>
      <c r="L17" s="78">
        <f>((D17/12)/147.42)*1.43</f>
        <v>21.273295120517346</v>
      </c>
    </row>
    <row r="18" spans="1:12" ht="20.100000000000001" customHeight="1">
      <c r="A18" s="71" t="s">
        <v>130</v>
      </c>
      <c r="B18" s="72" t="s">
        <v>124</v>
      </c>
      <c r="C18" s="73" t="s">
        <v>131</v>
      </c>
      <c r="D18" s="74">
        <v>26317</v>
      </c>
      <c r="E18" s="75">
        <f t="shared" si="0"/>
        <v>2631.7000000000003</v>
      </c>
      <c r="F18" s="75">
        <f t="shared" si="1"/>
        <v>2894.8700000000003</v>
      </c>
      <c r="G18" s="75">
        <f t="shared" ref="G18:G19" si="6">(D18+E18+F18)*0.43</f>
        <v>13692.7351</v>
      </c>
      <c r="H18" s="75">
        <f t="shared" si="2"/>
        <v>45536.305099999998</v>
      </c>
      <c r="I18" s="75">
        <f t="shared" si="3"/>
        <v>3794.6920916666663</v>
      </c>
      <c r="J18" s="76">
        <f t="shared" si="4"/>
        <v>2193.0833333333335</v>
      </c>
      <c r="K18" s="77">
        <f>J18-(J18*24.94/100)</f>
        <v>1646.12835</v>
      </c>
      <c r="L18" s="78">
        <f t="shared" ref="L18:L19" si="7">((D18/12)/147.42)*1.43</f>
        <v>21.273295120517346</v>
      </c>
    </row>
    <row r="19" spans="1:12" ht="20.100000000000001" customHeight="1">
      <c r="A19" s="71" t="s">
        <v>132</v>
      </c>
      <c r="B19" s="72" t="s">
        <v>124</v>
      </c>
      <c r="C19" s="73" t="s">
        <v>131</v>
      </c>
      <c r="D19" s="74">
        <v>26641</v>
      </c>
      <c r="E19" s="75">
        <f t="shared" si="0"/>
        <v>2664.1000000000004</v>
      </c>
      <c r="F19" s="75">
        <f t="shared" si="1"/>
        <v>2930.51</v>
      </c>
      <c r="G19" s="75">
        <f t="shared" si="6"/>
        <v>13861.3123</v>
      </c>
      <c r="H19" s="75">
        <f t="shared" si="2"/>
        <v>46096.922299999998</v>
      </c>
      <c r="I19" s="75">
        <f t="shared" si="3"/>
        <v>3841.4101916666664</v>
      </c>
      <c r="J19" s="76">
        <f t="shared" si="4"/>
        <v>2220.0833333333335</v>
      </c>
      <c r="K19" s="77">
        <f>J19-(J19*24.9/100)</f>
        <v>1667.2825833333336</v>
      </c>
      <c r="L19" s="78">
        <f t="shared" si="7"/>
        <v>21.535199882422106</v>
      </c>
    </row>
    <row r="20" spans="1:12" ht="20.100000000000001" customHeight="1">
      <c r="A20" s="79" t="s">
        <v>161</v>
      </c>
      <c r="B20" s="72" t="s">
        <v>124</v>
      </c>
      <c r="C20" s="73" t="s">
        <v>133</v>
      </c>
      <c r="D20" s="74">
        <v>30477</v>
      </c>
      <c r="E20" s="75">
        <f t="shared" si="0"/>
        <v>3047.7000000000003</v>
      </c>
      <c r="F20" s="75">
        <f t="shared" si="1"/>
        <v>3352.47</v>
      </c>
      <c r="G20" s="75">
        <f>(D20+E20+F20)*0.53</f>
        <v>19544.900099999999</v>
      </c>
      <c r="H20" s="75">
        <f t="shared" si="2"/>
        <v>56422.070099999997</v>
      </c>
      <c r="I20" s="75">
        <f t="shared" si="3"/>
        <v>4701.8391750000001</v>
      </c>
      <c r="J20" s="76">
        <f t="shared" si="4"/>
        <v>2539.75</v>
      </c>
      <c r="K20" s="77">
        <f>J20-(J20*24.59/100)</f>
        <v>1915.225475</v>
      </c>
      <c r="L20" s="78">
        <f>((D20/12)/147.42)*1.53</f>
        <v>26.358821733821738</v>
      </c>
    </row>
    <row r="21" spans="1:12" ht="20.100000000000001" customHeight="1">
      <c r="A21" s="79" t="s">
        <v>162</v>
      </c>
      <c r="B21" s="72" t="s">
        <v>124</v>
      </c>
      <c r="C21" s="73" t="s">
        <v>133</v>
      </c>
      <c r="D21" s="74">
        <v>30801</v>
      </c>
      <c r="E21" s="75">
        <f t="shared" si="0"/>
        <v>3080.1000000000004</v>
      </c>
      <c r="F21" s="75">
        <f t="shared" si="1"/>
        <v>3388.11</v>
      </c>
      <c r="G21" s="75">
        <f>(D21+E21+F21)*0.53</f>
        <v>19752.6813</v>
      </c>
      <c r="H21" s="75">
        <f t="shared" ref="H21" si="8">SUM(D21:G21)</f>
        <v>57021.891300000003</v>
      </c>
      <c r="I21" s="75">
        <f t="shared" si="3"/>
        <v>4751.8242749999999</v>
      </c>
      <c r="J21" s="76">
        <f t="shared" si="4"/>
        <v>2566.75</v>
      </c>
      <c r="K21" s="77">
        <f>J21-(J21*24.57/100)</f>
        <v>1936.0995250000001</v>
      </c>
      <c r="L21" s="78">
        <f>((D21/12)/147.42)*1.53</f>
        <v>26.639041514041519</v>
      </c>
    </row>
    <row r="22" spans="1:12" ht="20.100000000000001" customHeight="1">
      <c r="A22" s="79" t="s">
        <v>163</v>
      </c>
      <c r="B22" s="72" t="s">
        <v>124</v>
      </c>
      <c r="C22" s="73" t="s">
        <v>134</v>
      </c>
      <c r="D22" s="74">
        <v>31724</v>
      </c>
      <c r="E22" s="75">
        <f t="shared" si="0"/>
        <v>3172.4</v>
      </c>
      <c r="F22" s="75">
        <f t="shared" si="1"/>
        <v>3489.6400000000003</v>
      </c>
      <c r="G22" s="75">
        <f>(D22+E22+F22)*0.55</f>
        <v>21112.322000000004</v>
      </c>
      <c r="H22" s="75">
        <f t="shared" si="2"/>
        <v>59498.362000000008</v>
      </c>
      <c r="I22" s="75">
        <f t="shared" si="3"/>
        <v>4958.1968333333343</v>
      </c>
      <c r="J22" s="76">
        <f t="shared" si="4"/>
        <v>2643.6666666666665</v>
      </c>
      <c r="K22" s="77">
        <f>J22-(J22*24.51/100)</f>
        <v>1995.7039666666665</v>
      </c>
      <c r="L22" s="78">
        <f>((D22/12)/147.42)*1.55</f>
        <v>27.795979740424187</v>
      </c>
    </row>
    <row r="23" spans="1:12" ht="20.100000000000001" customHeight="1">
      <c r="A23" s="79" t="s">
        <v>164</v>
      </c>
      <c r="B23" s="72" t="s">
        <v>124</v>
      </c>
      <c r="C23" s="73" t="s">
        <v>134</v>
      </c>
      <c r="D23" s="74">
        <v>32048</v>
      </c>
      <c r="E23" s="75">
        <f t="shared" si="0"/>
        <v>3204.8</v>
      </c>
      <c r="F23" s="75">
        <f t="shared" si="1"/>
        <v>3525.2800000000007</v>
      </c>
      <c r="G23" s="75">
        <f>(D23+E23+F23)*0.55</f>
        <v>21327.944000000003</v>
      </c>
      <c r="H23" s="75">
        <f t="shared" ref="H23" si="9">SUM(D23:G23)</f>
        <v>60106.024000000005</v>
      </c>
      <c r="I23" s="75">
        <f t="shared" si="3"/>
        <v>5008.8353333333334</v>
      </c>
      <c r="J23" s="76">
        <f t="shared" si="4"/>
        <v>2670.6666666666665</v>
      </c>
      <c r="K23" s="77">
        <f>J23-(J23*24.51/100)</f>
        <v>2016.0862666666665</v>
      </c>
      <c r="L23" s="78">
        <f>((D23/12)/147.42)*1.55</f>
        <v>28.079862524306971</v>
      </c>
    </row>
    <row r="24" spans="1:12" ht="20.100000000000001" customHeight="1">
      <c r="A24" s="79" t="s">
        <v>144</v>
      </c>
      <c r="B24" s="72" t="s">
        <v>124</v>
      </c>
      <c r="C24" s="73" t="s">
        <v>135</v>
      </c>
      <c r="D24" s="74">
        <v>34057</v>
      </c>
      <c r="E24" s="75">
        <f t="shared" si="0"/>
        <v>3405.7000000000003</v>
      </c>
      <c r="F24" s="75">
        <f t="shared" si="1"/>
        <v>3746.27</v>
      </c>
      <c r="G24" s="75">
        <f>(D24+E24+F24)*0.56</f>
        <v>23077.0232</v>
      </c>
      <c r="H24" s="75">
        <f t="shared" ref="H24" si="10">SUM(D24:G24)</f>
        <v>64285.993199999997</v>
      </c>
      <c r="I24" s="75">
        <f t="shared" si="3"/>
        <v>5357.1660999999995</v>
      </c>
      <c r="J24" s="76">
        <f t="shared" si="4"/>
        <v>2838.0833333333335</v>
      </c>
      <c r="K24" s="77">
        <f>J24-(J24*24.7/100)</f>
        <v>2137.0767500000002</v>
      </c>
      <c r="L24" s="78">
        <f>((D24/12)/147.42)*1.56</f>
        <v>30.032627865961203</v>
      </c>
    </row>
    <row r="25" spans="1:12" ht="20.100000000000001" customHeight="1">
      <c r="A25" s="71" t="s">
        <v>136</v>
      </c>
      <c r="B25" s="72" t="s">
        <v>137</v>
      </c>
      <c r="C25" s="73" t="s">
        <v>138</v>
      </c>
      <c r="D25" s="74">
        <v>38287</v>
      </c>
      <c r="E25" s="75">
        <f t="shared" si="0"/>
        <v>3828.7000000000003</v>
      </c>
      <c r="F25" s="75">
        <f t="shared" si="1"/>
        <v>4211.57</v>
      </c>
      <c r="G25" s="75">
        <f>(D25+E25+F25)*0.54</f>
        <v>25016.7258</v>
      </c>
      <c r="H25" s="75">
        <f t="shared" si="2"/>
        <v>71343.995800000004</v>
      </c>
      <c r="I25" s="75">
        <f t="shared" si="3"/>
        <v>5945.3329833333337</v>
      </c>
      <c r="J25" s="80">
        <f t="shared" si="4"/>
        <v>3190.5833333333335</v>
      </c>
      <c r="K25" s="81">
        <f>J25-(J25*24.4/100)</f>
        <v>2412.0810000000001</v>
      </c>
      <c r="L25" s="78">
        <f>((D25/12)/151.67)*1.54</f>
        <v>32.395980308125104</v>
      </c>
    </row>
    <row r="26" spans="1:12" ht="20.100000000000001" customHeight="1">
      <c r="A26" s="71" t="s">
        <v>139</v>
      </c>
      <c r="B26" s="72" t="s">
        <v>137</v>
      </c>
      <c r="C26" s="73" t="s">
        <v>140</v>
      </c>
      <c r="D26" s="74">
        <v>44585</v>
      </c>
      <c r="E26" s="75">
        <f t="shared" si="0"/>
        <v>4458.5</v>
      </c>
      <c r="F26" s="75">
        <f t="shared" si="1"/>
        <v>4904.3500000000004</v>
      </c>
      <c r="G26" s="75">
        <f>(D26+E26+F26)*0.61</f>
        <v>32908.188499999997</v>
      </c>
      <c r="H26" s="75">
        <f t="shared" si="2"/>
        <v>86856.038499999995</v>
      </c>
      <c r="I26" s="75">
        <f t="shared" si="3"/>
        <v>7238.0032083333326</v>
      </c>
      <c r="J26" s="80">
        <f t="shared" si="4"/>
        <v>3715.4166666666665</v>
      </c>
      <c r="K26" s="81">
        <f>J26-(J26*24.4/100)</f>
        <v>2808.855</v>
      </c>
      <c r="L26" s="78">
        <f>((D26/12)/151.67)*1.61</f>
        <v>39.439710116261189</v>
      </c>
    </row>
    <row r="27" spans="1:12" ht="20.100000000000001" customHeight="1">
      <c r="A27" s="82" t="s">
        <v>145</v>
      </c>
      <c r="B27" s="83" t="s">
        <v>137</v>
      </c>
      <c r="C27" s="84"/>
      <c r="D27" s="75">
        <v>29455</v>
      </c>
      <c r="E27" s="75">
        <f t="shared" si="0"/>
        <v>2945.5</v>
      </c>
      <c r="F27" s="75">
        <f t="shared" si="1"/>
        <v>3240.05</v>
      </c>
      <c r="G27" s="75">
        <f t="shared" ref="G27:G29" si="11">(D27+E27+F27)*0.64</f>
        <v>22809.952000000001</v>
      </c>
      <c r="H27" s="75">
        <f t="shared" si="2"/>
        <v>58450.502000000008</v>
      </c>
      <c r="I27" s="75">
        <f t="shared" si="3"/>
        <v>4870.8751666666676</v>
      </c>
      <c r="J27" s="85">
        <v>2700.04</v>
      </c>
      <c r="K27" s="86">
        <f>J27-(J27*24.5/100)</f>
        <v>2038.5302000000001</v>
      </c>
      <c r="L27" s="78">
        <f>((D27/12)/151.67)*1.64</f>
        <v>26.541284806927322</v>
      </c>
    </row>
    <row r="28" spans="1:12" ht="20.100000000000001" customHeight="1">
      <c r="A28" s="82" t="s">
        <v>146</v>
      </c>
      <c r="B28" s="83" t="s">
        <v>137</v>
      </c>
      <c r="C28" s="84"/>
      <c r="D28" s="75">
        <v>33912</v>
      </c>
      <c r="E28" s="75">
        <f t="shared" si="0"/>
        <v>3391.2000000000003</v>
      </c>
      <c r="F28" s="75">
        <f t="shared" si="1"/>
        <v>3730.3199999999997</v>
      </c>
      <c r="G28" s="75">
        <f t="shared" si="11"/>
        <v>26261.452799999999</v>
      </c>
      <c r="H28" s="75">
        <f t="shared" ref="H28" si="12">SUM(D28:G28)</f>
        <v>67294.972799999989</v>
      </c>
      <c r="I28" s="75">
        <f t="shared" si="3"/>
        <v>5607.9143999999987</v>
      </c>
      <c r="J28" s="85">
        <v>3108.6</v>
      </c>
      <c r="K28" s="86">
        <f>J28-(J28*24.2/100)</f>
        <v>2356.3188</v>
      </c>
      <c r="L28" s="78">
        <f>((D28/12)/151.67)*1.64</f>
        <v>30.557394342981475</v>
      </c>
    </row>
    <row r="29" spans="1:12" ht="20.100000000000001" customHeight="1">
      <c r="A29" s="87" t="s">
        <v>141</v>
      </c>
      <c r="B29" s="82"/>
      <c r="C29" s="84"/>
      <c r="D29" s="75">
        <v>26940</v>
      </c>
      <c r="E29" s="75">
        <f t="shared" si="0"/>
        <v>2694</v>
      </c>
      <c r="F29" s="75">
        <f>(D29+E29)*0.1</f>
        <v>2963.4</v>
      </c>
      <c r="G29" s="75">
        <f t="shared" si="11"/>
        <v>20862.336000000003</v>
      </c>
      <c r="H29" s="75">
        <f t="shared" si="2"/>
        <v>53459.736000000004</v>
      </c>
      <c r="I29" s="75">
        <f t="shared" si="3"/>
        <v>4454.9780000000001</v>
      </c>
      <c r="J29" s="85">
        <v>2469.61</v>
      </c>
      <c r="K29" s="86">
        <f>J29-(J29*24.7/100)</f>
        <v>1859.6163300000003</v>
      </c>
      <c r="L29" s="78">
        <f>((D29/12)/151.67)*1.59</f>
        <v>23.534977253247185</v>
      </c>
    </row>
    <row r="30" spans="1:12">
      <c r="A30" s="88"/>
      <c r="B30" s="88"/>
      <c r="C30" s="89"/>
      <c r="D30" s="89"/>
      <c r="E30" s="89"/>
      <c r="F30" s="90"/>
      <c r="G30" s="90"/>
      <c r="H30" s="90"/>
      <c r="I30" s="90"/>
      <c r="J30" s="91"/>
      <c r="K30" s="92"/>
      <c r="L30" s="93"/>
    </row>
    <row r="33" spans="1:7">
      <c r="A33" s="55" t="s">
        <v>142</v>
      </c>
    </row>
    <row r="34" spans="1:7">
      <c r="A34" s="94" t="s">
        <v>143</v>
      </c>
      <c r="B34" s="94"/>
      <c r="C34" s="95"/>
      <c r="D34" s="95"/>
      <c r="E34" s="95"/>
      <c r="F34" s="96"/>
      <c r="G34" s="96"/>
    </row>
    <row r="36" spans="1:7">
      <c r="A36" s="97" t="s">
        <v>147</v>
      </c>
      <c r="B36" s="97"/>
    </row>
    <row r="38" spans="1:7">
      <c r="A38" s="98" t="s">
        <v>148</v>
      </c>
      <c r="B38" s="99"/>
    </row>
  </sheetData>
  <pageMargins left="0.11811023622047245" right="0.11811023622047245" top="0.74803149606299213" bottom="0.74803149606299213" header="0.31496062992125984" footer="0.31496062992125984"/>
  <pageSetup paperSize="9" scale="9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2"/>
  <sheetViews>
    <sheetView workbookViewId="0">
      <selection activeCell="C26" sqref="C26"/>
    </sheetView>
  </sheetViews>
  <sheetFormatPr baseColWidth="10" defaultRowHeight="15"/>
  <cols>
    <col min="1" max="1" width="66.42578125" style="55" customWidth="1"/>
    <col min="2" max="2" width="12.7109375" style="55" customWidth="1"/>
    <col min="3" max="4" width="12.7109375" style="61" customWidth="1"/>
    <col min="5" max="7" width="12.7109375" style="62" customWidth="1"/>
    <col min="8" max="8" width="12.7109375" style="63" customWidth="1"/>
    <col min="9" max="10" width="12.7109375" style="55" customWidth="1"/>
    <col min="11" max="16384" width="11.42578125" style="55"/>
  </cols>
  <sheetData>
    <row r="6" spans="1:10">
      <c r="A6" s="60"/>
      <c r="B6" s="60"/>
    </row>
    <row r="7" spans="1:10">
      <c r="A7" s="64" t="s">
        <v>159</v>
      </c>
      <c r="B7" s="64"/>
    </row>
    <row r="8" spans="1:10">
      <c r="A8" s="60"/>
      <c r="B8" s="60"/>
    </row>
    <row r="11" spans="1:10" ht="18.75">
      <c r="A11" s="65" t="s">
        <v>160</v>
      </c>
      <c r="B11" s="65"/>
      <c r="E11" s="66"/>
      <c r="F11" s="66"/>
    </row>
    <row r="14" spans="1:10" ht="45">
      <c r="A14" s="67" t="s">
        <v>111</v>
      </c>
      <c r="B14" s="67" t="s">
        <v>112</v>
      </c>
      <c r="C14" s="67" t="s">
        <v>113</v>
      </c>
      <c r="D14" s="67" t="s">
        <v>114</v>
      </c>
      <c r="E14" s="68" t="s">
        <v>117</v>
      </c>
      <c r="F14" s="68" t="s">
        <v>118</v>
      </c>
      <c r="G14" s="68" t="s">
        <v>119</v>
      </c>
      <c r="H14" s="69" t="s">
        <v>120</v>
      </c>
      <c r="I14" s="69" t="s">
        <v>121</v>
      </c>
      <c r="J14" s="70" t="s">
        <v>122</v>
      </c>
    </row>
    <row r="15" spans="1:10" ht="20.100000000000001" customHeight="1">
      <c r="A15" s="71" t="s">
        <v>123</v>
      </c>
      <c r="B15" s="72" t="s">
        <v>124</v>
      </c>
      <c r="C15" s="73" t="s">
        <v>125</v>
      </c>
      <c r="D15" s="74">
        <v>23910</v>
      </c>
      <c r="E15" s="75">
        <f>D15*0.34</f>
        <v>8129.4000000000005</v>
      </c>
      <c r="F15" s="75">
        <f t="shared" ref="F15:F26" si="0">SUM(D15:E15)</f>
        <v>32039.4</v>
      </c>
      <c r="G15" s="75">
        <f t="shared" ref="G15:G26" si="1">F15/12</f>
        <v>2669.9500000000003</v>
      </c>
      <c r="H15" s="76">
        <f t="shared" ref="H15:H26" si="2">D15/12</f>
        <v>1992.5</v>
      </c>
      <c r="I15" s="77">
        <v>1490.3899999999999</v>
      </c>
      <c r="J15" s="78">
        <f>((D15/12)/147.42)*1.343</f>
        <v>18.151726360059694</v>
      </c>
    </row>
    <row r="16" spans="1:10" ht="20.100000000000001" customHeight="1">
      <c r="A16" s="71" t="s">
        <v>126</v>
      </c>
      <c r="B16" s="72" t="s">
        <v>127</v>
      </c>
      <c r="C16" s="73" t="s">
        <v>125</v>
      </c>
      <c r="D16" s="74">
        <v>23910</v>
      </c>
      <c r="E16" s="75">
        <f t="shared" ref="E16" si="3">D16*0.34</f>
        <v>8129.4000000000005</v>
      </c>
      <c r="F16" s="75">
        <f t="shared" si="0"/>
        <v>32039.4</v>
      </c>
      <c r="G16" s="75">
        <f t="shared" si="1"/>
        <v>2669.9500000000003</v>
      </c>
      <c r="H16" s="76">
        <f t="shared" si="2"/>
        <v>1992.5</v>
      </c>
      <c r="I16" s="77">
        <v>1490.3899999999999</v>
      </c>
      <c r="J16" s="78">
        <f>((D16/12)/147.42)*1.343</f>
        <v>18.151726360059694</v>
      </c>
    </row>
    <row r="17" spans="1:10" ht="20.100000000000001" customHeight="1">
      <c r="A17" s="71" t="s">
        <v>128</v>
      </c>
      <c r="B17" s="72" t="s">
        <v>124</v>
      </c>
      <c r="C17" s="73" t="s">
        <v>129</v>
      </c>
      <c r="D17" s="74">
        <v>26317</v>
      </c>
      <c r="E17" s="75">
        <f>D17*0.43</f>
        <v>11316.31</v>
      </c>
      <c r="F17" s="75">
        <f t="shared" si="0"/>
        <v>37633.31</v>
      </c>
      <c r="G17" s="75">
        <f t="shared" si="1"/>
        <v>3136.1091666666666</v>
      </c>
      <c r="H17" s="76">
        <f t="shared" si="2"/>
        <v>2193.0833333333335</v>
      </c>
      <c r="I17" s="77">
        <v>1646.12835</v>
      </c>
      <c r="J17" s="78">
        <f>((D17/12)/147.42)*1.43</f>
        <v>21.273295120517346</v>
      </c>
    </row>
    <row r="18" spans="1:10" ht="20.100000000000001" customHeight="1">
      <c r="A18" s="71" t="s">
        <v>130</v>
      </c>
      <c r="B18" s="72" t="s">
        <v>124</v>
      </c>
      <c r="C18" s="73" t="s">
        <v>131</v>
      </c>
      <c r="D18" s="74">
        <v>26317</v>
      </c>
      <c r="E18" s="75">
        <f t="shared" ref="E18:E19" si="4">D18*0.43</f>
        <v>11316.31</v>
      </c>
      <c r="F18" s="75">
        <f t="shared" si="0"/>
        <v>37633.31</v>
      </c>
      <c r="G18" s="75">
        <f t="shared" si="1"/>
        <v>3136.1091666666666</v>
      </c>
      <c r="H18" s="76">
        <f t="shared" si="2"/>
        <v>2193.0833333333335</v>
      </c>
      <c r="I18" s="77">
        <v>1646.12835</v>
      </c>
      <c r="J18" s="78">
        <f>((D18/12)/147.42)*1.43</f>
        <v>21.273295120517346</v>
      </c>
    </row>
    <row r="19" spans="1:10" ht="20.100000000000001" customHeight="1">
      <c r="A19" s="71" t="s">
        <v>132</v>
      </c>
      <c r="B19" s="72" t="s">
        <v>124</v>
      </c>
      <c r="C19" s="73" t="s">
        <v>131</v>
      </c>
      <c r="D19" s="74">
        <v>26641</v>
      </c>
      <c r="E19" s="75">
        <f t="shared" si="4"/>
        <v>11455.63</v>
      </c>
      <c r="F19" s="75">
        <f t="shared" si="0"/>
        <v>38096.629999999997</v>
      </c>
      <c r="G19" s="75">
        <f t="shared" si="1"/>
        <v>3174.7191666666663</v>
      </c>
      <c r="H19" s="76">
        <f t="shared" si="2"/>
        <v>2220.0833333333335</v>
      </c>
      <c r="I19" s="77">
        <v>1667.2825833333336</v>
      </c>
      <c r="J19" s="78">
        <f>((D19/12)/147.42)*1.43</f>
        <v>21.535199882422106</v>
      </c>
    </row>
    <row r="20" spans="1:10" ht="20.100000000000001" customHeight="1">
      <c r="A20" s="79" t="s">
        <v>161</v>
      </c>
      <c r="B20" s="72" t="s">
        <v>124</v>
      </c>
      <c r="C20" s="73" t="s">
        <v>133</v>
      </c>
      <c r="D20" s="74">
        <v>30477</v>
      </c>
      <c r="E20" s="75">
        <f>D20*0.53</f>
        <v>16152.810000000001</v>
      </c>
      <c r="F20" s="75">
        <f t="shared" si="0"/>
        <v>46629.81</v>
      </c>
      <c r="G20" s="75">
        <f t="shared" si="1"/>
        <v>3885.8174999999997</v>
      </c>
      <c r="H20" s="76">
        <f t="shared" si="2"/>
        <v>2539.75</v>
      </c>
      <c r="I20" s="77">
        <v>1915.225475</v>
      </c>
      <c r="J20" s="78">
        <f>((D20/12)/147.42)*1.53</f>
        <v>26.358821733821738</v>
      </c>
    </row>
    <row r="21" spans="1:10" ht="20.100000000000001" customHeight="1">
      <c r="A21" s="79" t="s">
        <v>162</v>
      </c>
      <c r="B21" s="72" t="s">
        <v>124</v>
      </c>
      <c r="C21" s="73" t="s">
        <v>133</v>
      </c>
      <c r="D21" s="74">
        <v>30801</v>
      </c>
      <c r="E21" s="75">
        <f>D21*0.55</f>
        <v>16940.550000000003</v>
      </c>
      <c r="F21" s="75">
        <f t="shared" si="0"/>
        <v>47741.55</v>
      </c>
      <c r="G21" s="75">
        <f t="shared" si="1"/>
        <v>3978.4625000000001</v>
      </c>
      <c r="H21" s="76">
        <f t="shared" si="2"/>
        <v>2566.75</v>
      </c>
      <c r="I21" s="77">
        <v>1936.0995250000001</v>
      </c>
      <c r="J21" s="78">
        <f>((D21/12)/147.42)*1.55</f>
        <v>26.987264278930951</v>
      </c>
    </row>
    <row r="22" spans="1:10" ht="20.100000000000001" customHeight="1">
      <c r="A22" s="79" t="s">
        <v>163</v>
      </c>
      <c r="B22" s="72" t="s">
        <v>124</v>
      </c>
      <c r="C22" s="73" t="s">
        <v>134</v>
      </c>
      <c r="D22" s="74">
        <v>31724</v>
      </c>
      <c r="E22" s="75">
        <f t="shared" ref="E22:E23" si="5">D22*0.55</f>
        <v>17448.2</v>
      </c>
      <c r="F22" s="75">
        <f t="shared" ref="F22:F23" si="6">SUM(D22:E22)</f>
        <v>49172.2</v>
      </c>
      <c r="G22" s="75">
        <f t="shared" si="1"/>
        <v>4097.6833333333334</v>
      </c>
      <c r="H22" s="76">
        <f t="shared" si="2"/>
        <v>2643.6666666666665</v>
      </c>
      <c r="I22" s="77">
        <v>1995.7039666666665</v>
      </c>
      <c r="J22" s="78">
        <f t="shared" ref="J22:J23" si="7">((D22/12)/147.42)*1.55</f>
        <v>27.795979740424187</v>
      </c>
    </row>
    <row r="23" spans="1:10" ht="20.100000000000001" customHeight="1">
      <c r="A23" s="79" t="s">
        <v>164</v>
      </c>
      <c r="B23" s="72" t="s">
        <v>124</v>
      </c>
      <c r="C23" s="73" t="s">
        <v>134</v>
      </c>
      <c r="D23" s="74">
        <v>32048</v>
      </c>
      <c r="E23" s="75">
        <f t="shared" si="5"/>
        <v>17626.400000000001</v>
      </c>
      <c r="F23" s="75">
        <f t="shared" si="6"/>
        <v>49674.400000000001</v>
      </c>
      <c r="G23" s="75">
        <f t="shared" si="1"/>
        <v>4139.5333333333338</v>
      </c>
      <c r="H23" s="76">
        <f t="shared" si="2"/>
        <v>2670.6666666666665</v>
      </c>
      <c r="I23" s="77">
        <v>2016.0862666666665</v>
      </c>
      <c r="J23" s="78">
        <f t="shared" si="7"/>
        <v>28.079862524306971</v>
      </c>
    </row>
    <row r="24" spans="1:10" ht="20.100000000000001" customHeight="1">
      <c r="A24" s="79" t="s">
        <v>144</v>
      </c>
      <c r="B24" s="72" t="s">
        <v>124</v>
      </c>
      <c r="C24" s="73" t="s">
        <v>135</v>
      </c>
      <c r="D24" s="74">
        <v>34057</v>
      </c>
      <c r="E24" s="75">
        <f>D24*0.56</f>
        <v>19071.920000000002</v>
      </c>
      <c r="F24" s="75">
        <f t="shared" si="0"/>
        <v>53128.92</v>
      </c>
      <c r="G24" s="75">
        <f t="shared" si="1"/>
        <v>4427.41</v>
      </c>
      <c r="H24" s="76">
        <f t="shared" si="2"/>
        <v>2838.0833333333335</v>
      </c>
      <c r="I24" s="77">
        <v>2137.0767500000002</v>
      </c>
      <c r="J24" s="78">
        <f>((D24/12)/147.42)*1.56</f>
        <v>30.032627865961203</v>
      </c>
    </row>
    <row r="25" spans="1:10" ht="20.100000000000001" customHeight="1">
      <c r="A25" s="71" t="s">
        <v>136</v>
      </c>
      <c r="B25" s="72" t="s">
        <v>137</v>
      </c>
      <c r="C25" s="73" t="s">
        <v>138</v>
      </c>
      <c r="D25" s="74">
        <v>38287</v>
      </c>
      <c r="E25" s="75">
        <f>D25*0.64</f>
        <v>24503.68</v>
      </c>
      <c r="F25" s="75">
        <f t="shared" si="0"/>
        <v>62790.68</v>
      </c>
      <c r="G25" s="75">
        <f t="shared" si="1"/>
        <v>5232.5566666666664</v>
      </c>
      <c r="H25" s="80">
        <f t="shared" si="2"/>
        <v>3190.5833333333335</v>
      </c>
      <c r="I25" s="81">
        <v>2412.0810000000001</v>
      </c>
      <c r="J25" s="78">
        <f>((D25/12)/151.67)*1.54</f>
        <v>32.395980308125104</v>
      </c>
    </row>
    <row r="26" spans="1:10" ht="20.100000000000001" customHeight="1">
      <c r="A26" s="71" t="s">
        <v>139</v>
      </c>
      <c r="B26" s="72" t="s">
        <v>137</v>
      </c>
      <c r="C26" s="73" t="s">
        <v>140</v>
      </c>
      <c r="D26" s="74">
        <v>44585</v>
      </c>
      <c r="E26" s="75">
        <f>D26*0.64</f>
        <v>28534.400000000001</v>
      </c>
      <c r="F26" s="75">
        <f t="shared" si="0"/>
        <v>73119.399999999994</v>
      </c>
      <c r="G26" s="75">
        <f t="shared" si="1"/>
        <v>6093.2833333333328</v>
      </c>
      <c r="H26" s="80">
        <f t="shared" si="2"/>
        <v>3715.4166666666665</v>
      </c>
      <c r="I26" s="81">
        <v>2808.855</v>
      </c>
      <c r="J26" s="78">
        <f>((D26/12)/151.67)*1.61</f>
        <v>39.439710116261189</v>
      </c>
    </row>
    <row r="27" spans="1:10">
      <c r="A27" s="88"/>
      <c r="B27" s="88"/>
      <c r="C27" s="89"/>
      <c r="D27" s="89"/>
      <c r="E27" s="90"/>
      <c r="F27" s="90"/>
      <c r="G27" s="90"/>
      <c r="H27" s="91"/>
      <c r="I27" s="92"/>
      <c r="J27" s="93"/>
    </row>
    <row r="30" spans="1:10">
      <c r="A30" s="97"/>
      <c r="B30" s="97"/>
    </row>
    <row r="32" spans="1:10">
      <c r="A32" s="99"/>
      <c r="B32" s="99"/>
    </row>
  </sheetData>
  <pageMargins left="0.11811023622047245" right="0.11811023622047245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Grille Budgétaire</vt:lpstr>
      <vt:lpstr>Consignes</vt:lpstr>
      <vt:lpstr>Proposition coût vigilance</vt:lpstr>
      <vt:lpstr>EPS PNM</vt:lpstr>
      <vt:lpstr>CLCC COUT CDD</vt:lpstr>
      <vt:lpstr>CLCC COUT CDI</vt:lpstr>
      <vt:lpstr>'Grille Budgétaire'!Impression_des_titres</vt:lpstr>
      <vt:lpstr>'Grille Budgétaire'!Zone_d_impression</vt:lpstr>
    </vt:vector>
  </TitlesOfParts>
  <Company>chu-dijon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chu-dijon</dc:creator>
  <cp:lastModifiedBy>TEPPE, Delphine</cp:lastModifiedBy>
  <cp:lastPrinted>2018-03-23T12:18:04Z</cp:lastPrinted>
  <dcterms:created xsi:type="dcterms:W3CDTF">2004-02-05T14:58:19Z</dcterms:created>
  <dcterms:modified xsi:type="dcterms:W3CDTF">2024-03-08T09:17:10Z</dcterms:modified>
</cp:coreProperties>
</file>